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</sheets>
  <externalReferences>
    <externalReference r:id="rId9"/>
  </externalReferences>
  <definedNames>
    <definedName name="_1_9_1">[1]Plan1!$J$24</definedName>
    <definedName name="_xlnm._FilterDatabase" localSheetId="5" hidden="1">'4. Áreas e Grupos de Limpeza'!$A$3:$CQ$8</definedName>
    <definedName name="_xlnm.Print_Area" localSheetId="2">'3.1. Insumos Uniformes'!$A$1:$J$91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7">#REF!</definedName>
    <definedName name="Results">#REF!</definedName>
    <definedName name="_xlnm.Print_Titles" localSheetId="0">'1. Mão de Obra'!$1:$10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W6" i="1"/>
  <c r="M6" i="1"/>
  <c r="CG7" i="25" l="1"/>
  <c r="CG6" i="25"/>
  <c r="D43" i="29" l="1"/>
  <c r="CL7" i="25" l="1"/>
  <c r="CL6" i="25"/>
  <c r="CB7" i="25"/>
  <c r="CB6" i="25"/>
  <c r="BW7" i="25"/>
  <c r="BW6" i="25"/>
  <c r="BR7" i="25"/>
  <c r="BR6" i="25"/>
  <c r="BM7" i="25"/>
  <c r="BM6" i="25"/>
  <c r="BH7" i="25"/>
  <c r="BH6" i="25"/>
  <c r="BC7" i="25"/>
  <c r="BC6" i="25"/>
  <c r="AX7" i="25"/>
  <c r="AX6" i="25"/>
  <c r="AS7" i="25"/>
  <c r="AS6" i="25"/>
  <c r="AN7" i="25"/>
  <c r="AN6" i="25"/>
  <c r="AI7" i="25"/>
  <c r="AI6" i="25"/>
  <c r="AD7" i="25"/>
  <c r="AD6" i="25"/>
  <c r="Y7" i="25"/>
  <c r="Y6" i="25"/>
  <c r="E23" i="28" l="1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D24" i="28"/>
  <c r="C24" i="28"/>
  <c r="E24" i="28" l="1"/>
  <c r="D11" i="30" s="1"/>
  <c r="I12" i="27"/>
  <c r="I13" i="27"/>
  <c r="C20" i="30" l="1"/>
  <c r="E19" i="29" l="1"/>
  <c r="I16" i="27" l="1"/>
  <c r="J16" i="27" s="1"/>
  <c r="I15" i="27"/>
  <c r="J15" i="27" s="1"/>
  <c r="I14" i="27"/>
  <c r="J14" i="27" s="1"/>
  <c r="J12" i="27"/>
  <c r="I11" i="27"/>
  <c r="J11" i="27" s="1"/>
  <c r="I10" i="27"/>
  <c r="J10" i="27" s="1"/>
  <c r="I8" i="27" l="1"/>
  <c r="J8" i="27" s="1"/>
  <c r="I7" i="27"/>
  <c r="J7" i="27" s="1"/>
  <c r="I6" i="27"/>
  <c r="I9" i="27"/>
  <c r="J9" i="27" s="1"/>
  <c r="H17" i="27"/>
  <c r="J13" i="27"/>
  <c r="CK4" i="25"/>
  <c r="E20" i="29" s="1"/>
  <c r="BG4" i="25"/>
  <c r="E14" i="29" s="1"/>
  <c r="CA4" i="25"/>
  <c r="E18" i="29" s="1"/>
  <c r="AW4" i="25"/>
  <c r="E12" i="29" s="1"/>
  <c r="AH4" i="25"/>
  <c r="E9" i="29" s="1"/>
  <c r="X4" i="25"/>
  <c r="E7" i="29" s="1"/>
  <c r="BQ4" i="25"/>
  <c r="E16" i="29" s="1"/>
  <c r="BB4" i="25"/>
  <c r="E13" i="29" s="1"/>
  <c r="BV4" i="25"/>
  <c r="E17" i="29" s="1"/>
  <c r="AR4" i="25"/>
  <c r="E11" i="29" s="1"/>
  <c r="AM4" i="25"/>
  <c r="E10" i="29" s="1"/>
  <c r="E24" i="29" l="1"/>
  <c r="J6" i="27"/>
  <c r="J17" i="27" s="1"/>
  <c r="D12" i="30" s="1"/>
  <c r="I17" i="27"/>
  <c r="W4" i="25"/>
  <c r="BL4" i="25"/>
  <c r="E15" i="29" s="1"/>
  <c r="AC4" i="25"/>
  <c r="E8" i="29" s="1"/>
  <c r="CP4" i="25"/>
  <c r="E23" i="29" l="1"/>
  <c r="E25" i="29" s="1"/>
  <c r="CQ4" i="25"/>
  <c r="Q79" i="1"/>
  <c r="Q81" i="1" s="1"/>
  <c r="Q9" i="22" s="1"/>
  <c r="Q46" i="1" l="1"/>
  <c r="Q52" i="1" s="1"/>
  <c r="Q18" i="1"/>
  <c r="O18" i="1"/>
  <c r="O5" i="22" s="1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75" i="7" l="1"/>
  <c r="I57" i="7"/>
  <c r="R79" i="1" s="1"/>
  <c r="R81" i="1" s="1"/>
  <c r="R9" i="22" s="1"/>
  <c r="Q5" i="22"/>
  <c r="H79" i="1"/>
  <c r="M79" i="1"/>
  <c r="W79" i="1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P5" i="22" l="1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G24" i="1" l="1"/>
  <c r="Q6" i="22"/>
  <c r="E24" i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E50" i="1" l="1"/>
  <c r="Q75" i="1"/>
  <c r="Q8" i="22" s="1"/>
  <c r="Q10" i="22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E64" i="1" l="1"/>
  <c r="E7" i="22" s="1"/>
  <c r="CC6" i="25"/>
  <c r="O75" i="1"/>
  <c r="O8" i="22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O10" i="22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C39" i="29" s="1"/>
  <c r="E39" i="29" s="1"/>
  <c r="BX6" i="25" l="1"/>
  <c r="D75" i="1"/>
  <c r="D8" i="22" s="1"/>
  <c r="D10" i="22" s="1"/>
  <c r="C34" i="29" s="1"/>
  <c r="E34" i="29" s="1"/>
  <c r="F75" i="1"/>
  <c r="F8" i="22" s="1"/>
  <c r="F10" i="22" s="1"/>
  <c r="G75" i="1"/>
  <c r="G8" i="22" s="1"/>
  <c r="G10" i="22" s="1"/>
  <c r="BD6" i="25" l="1"/>
  <c r="BE6" i="25" s="1"/>
  <c r="C35" i="29"/>
  <c r="E35" i="29" s="1"/>
  <c r="C37" i="29"/>
  <c r="E37" i="29" s="1"/>
  <c r="E75" i="1"/>
  <c r="E8" i="22" s="1"/>
  <c r="E10" i="22" s="1"/>
  <c r="C36" i="29" s="1"/>
  <c r="E36" i="29" s="1"/>
  <c r="AO6" i="25"/>
  <c r="AP6" i="25" s="1"/>
  <c r="AY6" i="25"/>
  <c r="AZ6" i="25" s="1"/>
  <c r="CH6" i="25"/>
  <c r="CI6" i="25" s="1"/>
  <c r="AJ6" i="25"/>
  <c r="AK6" i="25" s="1"/>
  <c r="AE6" i="25"/>
  <c r="AF6" i="25" s="1"/>
  <c r="CM6" i="25"/>
  <c r="CN6" i="25" s="1"/>
  <c r="Z6" i="25"/>
  <c r="AA6" i="25" s="1"/>
  <c r="AT6" i="25"/>
  <c r="AU6" i="25" s="1"/>
  <c r="CD6" i="25"/>
  <c r="BY6" i="25"/>
  <c r="H75" i="1"/>
  <c r="H8" i="22" s="1"/>
  <c r="H10" i="22" s="1"/>
  <c r="E43" i="29" l="1"/>
  <c r="D8" i="30" s="1"/>
  <c r="CM7" i="25"/>
  <c r="CN7" i="25" s="1"/>
  <c r="CO6" i="25" s="1"/>
  <c r="AJ7" i="25"/>
  <c r="AE7" i="25"/>
  <c r="BD7" i="25"/>
  <c r="CH7" i="25"/>
  <c r="Z7" i="25"/>
  <c r="AA7" i="25" s="1"/>
  <c r="AB6" i="25" s="1"/>
  <c r="AO7" i="25"/>
  <c r="CC7" i="25"/>
  <c r="AT7" i="25"/>
  <c r="BX7" i="25"/>
  <c r="BS7" i="25"/>
  <c r="BT7" i="25" s="1"/>
  <c r="AY7" i="25"/>
  <c r="BN7" i="25"/>
  <c r="BO7" i="25" s="1"/>
  <c r="BI7" i="25"/>
  <c r="BJ7" i="25" s="1"/>
  <c r="BI6" i="25"/>
  <c r="BS6" i="25"/>
  <c r="BN6" i="25"/>
  <c r="C7" i="29" l="1"/>
  <c r="F7" i="29" s="1"/>
  <c r="G7" i="29" s="1"/>
  <c r="BY7" i="25"/>
  <c r="BZ6" i="25" s="1"/>
  <c r="C17" i="29"/>
  <c r="F17" i="29" s="1"/>
  <c r="G17" i="29" s="1"/>
  <c r="AU7" i="25"/>
  <c r="AV6" i="25" s="1"/>
  <c r="C11" i="29"/>
  <c r="F11" i="29" s="1"/>
  <c r="G11" i="29" s="1"/>
  <c r="C18" i="29"/>
  <c r="F18" i="29" s="1"/>
  <c r="G18" i="29" s="1"/>
  <c r="CD7" i="25"/>
  <c r="CE6" i="25" s="1"/>
  <c r="AP7" i="25"/>
  <c r="AQ6" i="25" s="1"/>
  <c r="C10" i="29"/>
  <c r="F10" i="29" s="1"/>
  <c r="G10" i="29" s="1"/>
  <c r="AK7" i="25"/>
  <c r="AL6" i="25" s="1"/>
  <c r="C9" i="29"/>
  <c r="F9" i="29" s="1"/>
  <c r="G9" i="29" s="1"/>
  <c r="AZ7" i="25"/>
  <c r="BA6" i="25" s="1"/>
  <c r="C12" i="29"/>
  <c r="F12" i="29" s="1"/>
  <c r="G12" i="29" s="1"/>
  <c r="C16" i="29"/>
  <c r="F16" i="29" s="1"/>
  <c r="G16" i="29" s="1"/>
  <c r="BT6" i="25"/>
  <c r="BU6" i="25" s="1"/>
  <c r="BJ6" i="25"/>
  <c r="BK6" i="25" s="1"/>
  <c r="C14" i="29"/>
  <c r="F14" i="29" s="1"/>
  <c r="G14" i="29" s="1"/>
  <c r="CI7" i="25"/>
  <c r="CJ6" i="25" s="1"/>
  <c r="C19" i="29"/>
  <c r="F19" i="29" s="1"/>
  <c r="G19" i="29" s="1"/>
  <c r="BE7" i="25"/>
  <c r="BF6" i="25" s="1"/>
  <c r="C13" i="29"/>
  <c r="F13" i="29" s="1"/>
  <c r="G13" i="29" s="1"/>
  <c r="C20" i="29"/>
  <c r="F20" i="29" s="1"/>
  <c r="G20" i="29" s="1"/>
  <c r="BO6" i="25"/>
  <c r="BP6" i="25" s="1"/>
  <c r="C15" i="29"/>
  <c r="F15" i="29" s="1"/>
  <c r="G15" i="29" s="1"/>
  <c r="AF7" i="25"/>
  <c r="AG6" i="25" s="1"/>
  <c r="C8" i="29"/>
  <c r="F8" i="29" s="1"/>
  <c r="G8" i="29" s="1"/>
  <c r="CQ6" i="25" l="1"/>
  <c r="CR6" i="25" s="1"/>
  <c r="G21" i="29"/>
  <c r="F22" i="29" s="1"/>
  <c r="F21" i="29"/>
  <c r="D7" i="30" s="1"/>
  <c r="D14" i="30" s="1"/>
  <c r="D25" i="30" l="1"/>
  <c r="D26" i="30" s="1"/>
</calcChain>
</file>

<file path=xl/sharedStrings.xml><?xml version="1.0" encoding="utf-8"?>
<sst xmlns="http://schemas.openxmlformats.org/spreadsheetml/2006/main" count="916" uniqueCount="367">
  <si>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</si>
  <si>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</si>
  <si>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</si>
  <si>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</si>
  <si>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</si>
  <si>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</si>
  <si>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</si>
  <si>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</si>
  <si>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</si>
  <si>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</si>
  <si>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</si>
  <si>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</si>
  <si>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</si>
  <si>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</si>
  <si>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</si>
  <si>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</si>
  <si>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</si>
  <si>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</si>
  <si>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</si>
  <si>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</si>
  <si>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</si>
  <si>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</si>
  <si>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</si>
  <si>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</si>
  <si>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</si>
  <si>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</si>
  <si>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</si>
  <si>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</si>
  <si>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</si>
  <si>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</si>
  <si>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</si>
  <si>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</si>
  <si>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</si>
  <si>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</si>
  <si>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</si>
  <si>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</si>
  <si>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</si>
  <si>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</si>
  <si>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</si>
  <si>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</si>
  <si>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</si>
  <si>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</si>
  <si>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</si>
  <si>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</si>
  <si>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</si>
  <si>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</si>
  <si>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</si>
  <si>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</si>
  <si>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</si>
  <si>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</si>
  <si>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</si>
  <si>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</si>
  <si>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</si>
  <si>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</si>
  <si>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</si>
  <si>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</si>
  <si>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</si>
  <si>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</si>
  <si>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</si>
  <si>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</si>
  <si>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</si>
  <si>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</si>
  <si>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</si>
  <si>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</si>
  <si>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</si>
  <si>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</si>
  <si>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</si>
  <si>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</si>
  <si>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</si>
  <si>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</si>
  <si>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</si>
  <si>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</si>
  <si>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</si>
  <si>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</si>
  <si>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</si>
  <si>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</si>
  <si>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</si>
  <si>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</si>
  <si>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</si>
  <si>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</si>
  <si>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</si>
  <si>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</si>
  <si>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</si>
  <si>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</si>
  <si>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</si>
  <si>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</si>
  <si>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</si>
  <si>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</si>
  <si>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</si>
  <si>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</si>
  <si>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</si>
  <si>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</si>
  <si>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</si>
  <si>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</si>
  <si>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</si>
  <si>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</si>
  <si>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</si>
  <si>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</si>
  <si>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</si>
  <si>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</si>
  <si>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</si>
  <si>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</si>
  <si>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</si>
  <si>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</si>
  <si>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</si>
  <si>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</si>
  <si>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</si>
  <si>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</si>
  <si>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</si>
  <si>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</si>
  <si>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</si>
  <si>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</si>
  <si>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</si>
  <si>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</si>
  <si>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</si>
  <si>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</si>
  <si>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</si>
  <si>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</si>
  <si>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</si>
  <si>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</si>
  <si>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</si>
  <si>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</si>
  <si>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</si>
  <si>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</si>
  <si>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</si>
  <si>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</si>
  <si>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</si>
  <si>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</si>
  <si>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</si>
  <si>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</si>
  <si>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</si>
  <si>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</si>
  <si>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</si>
  <si>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</si>
  <si>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</si>
  <si>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</si>
  <si>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</si>
  <si>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</si>
  <si>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</si>
  <si>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</si>
  <si>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</si>
  <si>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</si>
  <si>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</si>
  <si>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</si>
  <si>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</si>
  <si>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</si>
  <si>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</si>
  <si>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</si>
  <si>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</si>
  <si>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</si>
  <si>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GALÃO</t>
  </si>
  <si>
    <t>UNIDADE</t>
  </si>
  <si>
    <t>ALCOOL 70% - 01 Litro</t>
  </si>
  <si>
    <t>DESINFETANTE - Galão 05 Litros</t>
  </si>
  <si>
    <t>DETERGENTE/SABÃO LIQUIDO - Galão 05 Litros</t>
  </si>
  <si>
    <t>ESPONJA DUPLA FACE</t>
  </si>
  <si>
    <t>FLANELA LARANJA COMUM</t>
  </si>
  <si>
    <t>LIMPA VIDRO - Galão 05 Litros</t>
  </si>
  <si>
    <t>LIMPADOR MULTIUSO - Galão 05 Litros</t>
  </si>
  <si>
    <t>LUSTRA MÓVEIS - 200 ml</t>
  </si>
  <si>
    <t>PANO DE CHÃO, EM ALGODÃO ALVEJADO, COR BRANCA</t>
  </si>
  <si>
    <t>SACO DE LIXO P/ RESÍDUOS COMUNS NA COR CINZA (60 L)</t>
  </si>
  <si>
    <t>SACO DE LIXO P/ RESÍDUOS COMUNS NA COR CINZA (100 L)</t>
  </si>
  <si>
    <t>SACO DE LIXO P/ RESÍDUOS RECICLÁVEIS NA COR AZUL (100 L)</t>
  </si>
  <si>
    <t>VASSOURA DE PÊLO GRANDE (60 CM)</t>
  </si>
  <si>
    <t>VASSOURA DE PIAÇAVA</t>
  </si>
  <si>
    <t>VASSOURA P/ VASO SANITÁRIO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</si>
  <si>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</si>
  <si>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</si>
  <si>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</si>
  <si>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</si>
  <si>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</si>
  <si>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</si>
  <si>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</si>
  <si>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</si>
  <si>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</si>
  <si>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CARRINHO DE GARI TIPO SLU (CAPACIDADE DE CARGA 100 L)</t>
  </si>
  <si>
    <t>CARRINHO PARA TRANSPORTE DE RESÍDUOS COMUNS (CAPACIDADE DE 120 A 360 L)</t>
  </si>
  <si>
    <t>CONJUNTO MOP PÓ COMPLETO</t>
  </si>
  <si>
    <t>ENCERADEIRA INDUSTRIAL TAM. 400</t>
  </si>
  <si>
    <t>SOPRADOR DE FOLHAS</t>
  </si>
  <si>
    <t>LAVADORA DE ALTA PRESSÃO (JATEADORA)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</si>
  <si>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</si>
  <si>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</si>
  <si>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</si>
  <si>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</si>
  <si>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</si>
  <si>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</si>
  <si>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</si>
  <si>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</si>
  <si>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</si>
  <si>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</si>
  <si>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</si>
  <si>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</si>
  <si>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</si>
  <si>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</si>
  <si>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</si>
  <si>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</si>
  <si>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</si>
  <si>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</si>
  <si>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</si>
  <si>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</si>
  <si>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</si>
  <si>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</si>
  <si>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</si>
  <si>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</si>
  <si>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</si>
  <si>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</si>
  <si>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</si>
  <si>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</si>
  <si>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</si>
  <si>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</si>
  <si>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SETORES 2ª A 6ª FEIRA (44 HORAS)</t>
  </si>
  <si>
    <t>(1) PRODUTIVIDADE/HOMEM</t>
  </si>
  <si>
    <t>SERVENTE DE LIMPEZA ARRUAMENTO (2ª A 6ª FEIRA)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</si>
  <si>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</si>
  <si>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</si>
  <si>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</si>
  <si>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</si>
  <si>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</si>
  <si>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</si>
  <si>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</si>
  <si>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</si>
  <si>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</si>
  <si>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</si>
  <si>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</si>
  <si>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</si>
  <si>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</si>
  <si>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</si>
  <si>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ÁREA NÃO LIMPA - Grupos 61 - 62 - 63 - 65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</si>
  <si>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</si>
  <si>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</si>
  <si>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</si>
  <si>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</si>
  <si>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</si>
  <si>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</si>
  <si>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</si>
  <si>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</si>
  <si>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</si>
  <si>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</si>
  <si>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</si>
  <si>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</si>
  <si>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</si>
  <si>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</si>
  <si>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</si>
  <si>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</si>
  <si>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</si>
  <si>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</si>
  <si>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</si>
  <si>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</si>
  <si>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</si>
  <si>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</si>
  <si>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</si>
  <si>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</si>
  <si>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</si>
  <si>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</si>
  <si>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</si>
  <si>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</si>
  <si>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</si>
  <si>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</si>
  <si>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</si>
  <si>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</si>
  <si>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</si>
  <si>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</si>
  <si>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</si>
  <si>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</si>
  <si>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</si>
  <si>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</si>
  <si>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</si>
  <si>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</si>
  <si>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</si>
  <si>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</si>
  <si>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</si>
  <si>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</si>
  <si>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</si>
  <si>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</si>
  <si>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</si>
  <si>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</si>
  <si>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</si>
  <si>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</si>
  <si>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</si>
  <si>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</si>
  <si>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</si>
  <si>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</si>
  <si>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</si>
  <si>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</si>
  <si>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</si>
  <si>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</si>
  <si>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</si>
  <si>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</si>
  <si>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</si>
  <si>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</si>
  <si>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</si>
  <si>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</si>
  <si>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</si>
  <si>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</si>
  <si>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</si>
  <si>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</si>
  <si>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</si>
  <si>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</si>
  <si>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</si>
  <si>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</si>
  <si>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</si>
  <si>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</si>
  <si>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</si>
  <si>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</si>
  <si>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</si>
  <si>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</si>
  <si>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</si>
  <si>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</si>
  <si>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</si>
  <si>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</si>
  <si>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</si>
  <si>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</si>
  <si>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</si>
  <si>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</si>
  <si>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</si>
  <si>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</si>
  <si>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</si>
  <si>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</si>
  <si>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</si>
  <si>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</si>
  <si>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</si>
  <si>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</si>
  <si>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</si>
  <si>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</si>
  <si>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</si>
  <si>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</si>
  <si>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</si>
  <si>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</si>
  <si>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</si>
  <si>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</si>
  <si>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</si>
  <si>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CERA LÍQUIDA CONCENTRADA - Galão 05 Litros</t>
  </si>
  <si>
    <t>SACO DE LIXO P/ RESÍDUOS COMUNS NA COR CINZA (40 L)</t>
  </si>
  <si>
    <t>SETORES / UNIDADES (2ª a 6ª feira - 44 horas)</t>
  </si>
  <si>
    <t>FAZENDA EXPERIMENTAL PROF. HÉLIO BARBOSA / ESCOLA DE VETERINÁRIA - IGARAPÉ</t>
  </si>
  <si>
    <t>TIPO DE POSTO</t>
  </si>
  <si>
    <t>QUANT (Servente por posto)</t>
  </si>
  <si>
    <t>VALOR POR SERVENTE</t>
  </si>
  <si>
    <t>QUANT LICITADA</t>
  </si>
  <si>
    <t>44 HORAS DIURNO ASPIRAÇÃO</t>
  </si>
  <si>
    <t>5.2 Postos</t>
  </si>
  <si>
    <t>12X36 DIURNO INSAL 40%</t>
  </si>
  <si>
    <t>12X36 DIURNO INSAL 20%</t>
  </si>
  <si>
    <t>12X36 DIURNO PERICULOSO 30%</t>
  </si>
  <si>
    <t>12X36 COMUM</t>
  </si>
  <si>
    <t>44 HORAS - 2ª A 6ª - COMUM</t>
  </si>
  <si>
    <t>44 HORAS - 2ª A 6ª - INSAL 40%</t>
  </si>
  <si>
    <t>44 HORAS - 2ª A SAB - COMUM</t>
  </si>
  <si>
    <t>44 HORAS - 2ª A SAB - INSAL 40%</t>
  </si>
  <si>
    <t>44 HORAS - 2ª A 6ª - INSAL 20%</t>
  </si>
  <si>
    <t>44 HORAS - 2ª A SAB - INSAL 20%</t>
  </si>
  <si>
    <t>44 HORAS - 2ª A SAB - PERIC 30%</t>
  </si>
  <si>
    <t>44 HORAS - 2ª A 6ª - PERIC 30%</t>
  </si>
  <si>
    <t>FARDO C/ 100 UNIDS</t>
  </si>
  <si>
    <t>PEDRO LEOPOLDO</t>
  </si>
  <si>
    <t>5. VALOR MENSAL DOS SERVIÇOS - PEDRO LEOPOLDO</t>
  </si>
  <si>
    <t>MATERIAIS - PEDRO LEOPOLDO</t>
  </si>
  <si>
    <t>EQUIPAMENTOS - PEDRO LEOPOLDO</t>
  </si>
  <si>
    <t>2 - QUADRO RESUMO DO CUSTO POR EMPREGADO - PEDRO LEOPOLDO</t>
  </si>
  <si>
    <t>TOTAL 60 MESES (R$)</t>
  </si>
  <si>
    <t>3.1. INSUMOS UNIFORMES</t>
  </si>
  <si>
    <t>3.2. INSUMOS EQUIPAMENTOS</t>
  </si>
  <si>
    <t>3.3. INSUMOS MATERIAIS</t>
  </si>
  <si>
    <t>6. TOTAL FORMAÇÃO DE PREÇOS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</si>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</sst>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5B0F00"/>
      </patternFill>
    </fill>
    <fill>
      <patternFill patternType="solid">
        <fgColor theme="0" tint="-0.34998626667073579"/>
        <bgColor rgb="FF980000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rgb="FFF4CCCC"/>
      </patternFill>
    </fill>
    <fill>
      <patternFill patternType="solid">
        <fgColor theme="0" tint="-0.34998626667073579"/>
        <bgColor rgb="FFC9DAF8"/>
      </patternFill>
    </fill>
    <fill>
      <patternFill patternType="solid">
        <fgColor theme="2" tint="-0.249977111117893"/>
        <bgColor rgb="FF980000"/>
      </patternFill>
    </fill>
    <fill>
      <patternFill patternType="solid">
        <fgColor theme="2" tint="-0.249977111117893"/>
        <bgColor rgb="FFEA9999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4" tint="0.59999389629810485"/>
        <bgColor rgb="FFC9DAF8"/>
      </patternFill>
    </fill>
    <fill>
      <patternFill patternType="solid">
        <fgColor theme="0" tint="-0.14999847407452621"/>
        <bgColor rgb="FF5B0F00"/>
      </patternFill>
    </fill>
    <fill>
      <patternFill patternType="solid">
        <fgColor theme="0" tint="-0.14999847407452621"/>
        <bgColor rgb="FFB7B7B7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6" borderId="0" xfId="2" applyFont="1" applyFill="1" applyAlignment="1">
      <alignment vertical="center" wrapText="1"/>
    </xf>
    <xf numFmtId="0" fontId="5" fillId="6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/>
    <xf numFmtId="0" fontId="2" fillId="3" borderId="19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3" borderId="1" xfId="0" applyNumberFormat="1" applyFill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2" fontId="0" fillId="13" borderId="26" xfId="0" applyNumberFormat="1" applyFill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5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8" borderId="1" xfId="0" applyNumberFormat="1" applyFont="1" applyFill="1" applyBorder="1" applyAlignment="1">
      <alignment horizontal="center" vertical="center"/>
    </xf>
    <xf numFmtId="4" fontId="15" fillId="10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14" fontId="15" fillId="8" borderId="1" xfId="0" applyNumberFormat="1" applyFont="1" applyFill="1" applyBorder="1" applyAlignment="1">
      <alignment horizontal="center" vertical="center"/>
    </xf>
    <xf numFmtId="14" fontId="15" fillId="10" borderId="1" xfId="0" applyNumberFormat="1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2" fillId="14" borderId="42" xfId="0" applyFont="1" applyFill="1" applyBorder="1" applyAlignment="1">
      <alignment horizontal="center" vertical="center" wrapText="1"/>
    </xf>
    <xf numFmtId="2" fontId="2" fillId="14" borderId="42" xfId="0" applyNumberFormat="1" applyFont="1" applyFill="1" applyBorder="1" applyAlignment="1">
      <alignment horizontal="center" vertical="center" wrapText="1"/>
    </xf>
    <xf numFmtId="4" fontId="0" fillId="0" borderId="42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4" fontId="2" fillId="14" borderId="42" xfId="0" applyNumberFormat="1" applyFont="1" applyFill="1" applyBorder="1" applyAlignment="1">
      <alignment horizontal="center" vertical="center"/>
    </xf>
    <xf numFmtId="2" fontId="2" fillId="14" borderId="42" xfId="0" applyNumberFormat="1" applyFont="1" applyFill="1" applyBorder="1" applyAlignment="1">
      <alignment horizontal="center" vertical="center"/>
    </xf>
    <xf numFmtId="0" fontId="2" fillId="14" borderId="41" xfId="0" applyFont="1" applyFill="1" applyBorder="1" applyAlignment="1">
      <alignment horizontal="center" vertical="center"/>
    </xf>
    <xf numFmtId="0" fontId="2" fillId="14" borderId="42" xfId="0" applyFont="1" applyFill="1" applyBorder="1" applyAlignment="1">
      <alignment horizontal="center" vertical="center"/>
    </xf>
    <xf numFmtId="0" fontId="20" fillId="0" borderId="0" xfId="0" applyFont="1"/>
    <xf numFmtId="0" fontId="20" fillId="0" borderId="46" xfId="0" applyFont="1" applyBorder="1"/>
    <xf numFmtId="0" fontId="20" fillId="0" borderId="48" xfId="0" applyFont="1" applyBorder="1"/>
    <xf numFmtId="0" fontId="20" fillId="0" borderId="49" xfId="0" applyFont="1" applyBorder="1"/>
    <xf numFmtId="0" fontId="20" fillId="0" borderId="45" xfId="0" applyFont="1" applyBorder="1"/>
    <xf numFmtId="0" fontId="18" fillId="15" borderId="0" xfId="0" applyFont="1" applyFill="1"/>
    <xf numFmtId="166" fontId="18" fillId="15" borderId="0" xfId="5" applyFont="1" applyFill="1"/>
    <xf numFmtId="166" fontId="18" fillId="15" borderId="1" xfId="5" applyFont="1" applyFill="1" applyBorder="1"/>
    <xf numFmtId="0" fontId="20" fillId="15" borderId="1" xfId="0" applyFont="1" applyFill="1" applyBorder="1"/>
    <xf numFmtId="0" fontId="20" fillId="15" borderId="1" xfId="0" applyFont="1" applyFill="1" applyBorder="1" applyAlignment="1">
      <alignment horizontal="center"/>
    </xf>
    <xf numFmtId="0" fontId="20" fillId="15" borderId="0" xfId="0" applyFont="1" applyFill="1"/>
    <xf numFmtId="4" fontId="20" fillId="15" borderId="0" xfId="7" applyNumberFormat="1" applyFont="1" applyFill="1" applyAlignment="1">
      <alignment horizontal="right"/>
    </xf>
    <xf numFmtId="10" fontId="20" fillId="13" borderId="0" xfId="6" applyNumberFormat="1" applyFont="1" applyFill="1" applyAlignment="1">
      <alignment horizontal="center"/>
    </xf>
    <xf numFmtId="0" fontId="20" fillId="13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1" xfId="0" applyFont="1" applyBorder="1"/>
    <xf numFmtId="0" fontId="20" fillId="0" borderId="44" xfId="0" applyFont="1" applyBorder="1"/>
    <xf numFmtId="0" fontId="20" fillId="0" borderId="52" xfId="0" applyFont="1" applyBorder="1"/>
    <xf numFmtId="44" fontId="20" fillId="0" borderId="0" xfId="3" applyFont="1"/>
    <xf numFmtId="0" fontId="16" fillId="0" borderId="32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2" fontId="0" fillId="11" borderId="34" xfId="0" applyNumberForma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3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7" fillId="4" borderId="74" xfId="2" applyFont="1" applyFill="1" applyBorder="1" applyAlignment="1">
      <alignment vertical="center" wrapText="1"/>
    </xf>
    <xf numFmtId="0" fontId="27" fillId="4" borderId="75" xfId="2" applyFont="1" applyFill="1" applyBorder="1" applyAlignment="1">
      <alignment horizontal="center" vertical="center" wrapText="1"/>
    </xf>
    <xf numFmtId="0" fontId="27" fillId="4" borderId="64" xfId="2" applyFont="1" applyFill="1" applyBorder="1" applyAlignment="1">
      <alignment horizontal="center" vertical="center" wrapText="1"/>
    </xf>
    <xf numFmtId="0" fontId="27" fillId="4" borderId="76" xfId="2" applyFont="1" applyFill="1" applyBorder="1" applyAlignment="1">
      <alignment horizontal="center" vertical="center" wrapText="1"/>
    </xf>
    <xf numFmtId="0" fontId="29" fillId="4" borderId="78" xfId="2" applyFont="1" applyFill="1" applyBorder="1" applyAlignment="1">
      <alignment vertical="center" wrapText="1"/>
    </xf>
    <xf numFmtId="0" fontId="29" fillId="4" borderId="79" xfId="2" applyFont="1" applyFill="1" applyBorder="1" applyAlignment="1">
      <alignment horizontal="center" vertical="center" wrapText="1"/>
    </xf>
    <xf numFmtId="0" fontId="29" fillId="4" borderId="80" xfId="2" applyFont="1" applyFill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/>
    </xf>
    <xf numFmtId="164" fontId="29" fillId="4" borderId="80" xfId="2" applyNumberFormat="1" applyFont="1" applyFill="1" applyBorder="1" applyAlignment="1">
      <alignment horizontal="center" vertical="center"/>
    </xf>
    <xf numFmtId="164" fontId="29" fillId="4" borderId="81" xfId="2" applyNumberFormat="1" applyFont="1" applyFill="1" applyBorder="1" applyAlignment="1">
      <alignment horizontal="center" vertical="center"/>
    </xf>
    <xf numFmtId="0" fontId="29" fillId="4" borderId="67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6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66" xfId="2" applyNumberFormat="1" applyFont="1" applyFill="1" applyBorder="1" applyAlignment="1">
      <alignment horizontal="center" vertical="center"/>
    </xf>
    <xf numFmtId="0" fontId="29" fillId="4" borderId="70" xfId="2" applyFont="1" applyFill="1" applyBorder="1" applyAlignment="1">
      <alignment vertical="center" wrapText="1"/>
    </xf>
    <xf numFmtId="0" fontId="29" fillId="4" borderId="71" xfId="2" applyFont="1" applyFill="1" applyBorder="1" applyAlignment="1">
      <alignment horizontal="center" vertical="center" wrapText="1"/>
    </xf>
    <xf numFmtId="0" fontId="29" fillId="4" borderId="72" xfId="2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/>
    </xf>
    <xf numFmtId="164" fontId="29" fillId="4" borderId="72" xfId="2" applyNumberFormat="1" applyFont="1" applyFill="1" applyBorder="1" applyAlignment="1">
      <alignment horizontal="center" vertical="center"/>
    </xf>
    <xf numFmtId="164" fontId="29" fillId="4" borderId="73" xfId="2" applyNumberFormat="1" applyFont="1" applyFill="1" applyBorder="1" applyAlignment="1">
      <alignment horizontal="center" vertical="center"/>
    </xf>
    <xf numFmtId="0" fontId="29" fillId="4" borderId="21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4" xfId="2" applyNumberFormat="1" applyFont="1" applyFill="1" applyBorder="1" applyAlignment="1">
      <alignment horizontal="center" vertical="center"/>
    </xf>
    <xf numFmtId="0" fontId="27" fillId="4" borderId="77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0" fontId="29" fillId="6" borderId="78" xfId="2" applyFont="1" applyFill="1" applyBorder="1" applyAlignment="1">
      <alignment vertical="center" wrapText="1"/>
    </xf>
    <xf numFmtId="0" fontId="31" fillId="6" borderId="67" xfId="2" applyFont="1" applyFill="1" applyBorder="1" applyAlignment="1">
      <alignment vertical="center" wrapText="1"/>
    </xf>
    <xf numFmtId="0" fontId="29" fillId="6" borderId="67" xfId="2" applyFont="1" applyFill="1" applyBorder="1" applyAlignment="1">
      <alignment vertical="center" wrapText="1"/>
    </xf>
    <xf numFmtId="0" fontId="31" fillId="4" borderId="70" xfId="2" applyFont="1" applyFill="1" applyBorder="1" applyAlignment="1">
      <alignment vertical="center" wrapText="1"/>
    </xf>
    <xf numFmtId="0" fontId="31" fillId="4" borderId="21" xfId="2" applyFont="1" applyFill="1" applyBorder="1" applyAlignment="1">
      <alignment vertical="center" wrapText="1"/>
    </xf>
    <xf numFmtId="0" fontId="31" fillId="4" borderId="78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67" xfId="2" applyFont="1" applyFill="1" applyBorder="1" applyAlignment="1">
      <alignment vertical="center" wrapText="1"/>
    </xf>
    <xf numFmtId="0" fontId="31" fillId="0" borderId="67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69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69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17" fillId="19" borderId="70" xfId="2" applyFont="1" applyFill="1" applyBorder="1" applyAlignment="1">
      <alignment horizontal="center" vertical="center" wrapText="1"/>
    </xf>
    <xf numFmtId="0" fontId="17" fillId="19" borderId="72" xfId="2" applyFont="1" applyFill="1" applyBorder="1" applyAlignment="1">
      <alignment horizontal="center" vertical="center" wrapText="1"/>
    </xf>
    <xf numFmtId="0" fontId="17" fillId="20" borderId="72" xfId="2" applyFont="1" applyFill="1" applyBorder="1" applyAlignment="1">
      <alignment horizontal="center" vertical="center" wrapText="1"/>
    </xf>
    <xf numFmtId="0" fontId="17" fillId="21" borderId="83" xfId="2" applyFont="1" applyFill="1" applyBorder="1" applyAlignment="1">
      <alignment horizontal="center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66" xfId="2" applyFont="1" applyBorder="1" applyAlignment="1">
      <alignment horizontal="center" vertical="center" wrapText="1"/>
    </xf>
    <xf numFmtId="164" fontId="15" fillId="4" borderId="83" xfId="2" applyNumberFormat="1" applyFont="1" applyFill="1" applyBorder="1" applyAlignment="1">
      <alignment horizontal="center" vertical="center" wrapText="1"/>
    </xf>
    <xf numFmtId="0" fontId="1" fillId="0" borderId="72" xfId="2" applyFont="1" applyBorder="1" applyAlignment="1">
      <alignment horizontal="center" vertical="center" wrapText="1"/>
    </xf>
    <xf numFmtId="0" fontId="1" fillId="0" borderId="73" xfId="2" applyFont="1" applyBorder="1" applyAlignment="1">
      <alignment horizontal="center" vertical="center" wrapText="1"/>
    </xf>
    <xf numFmtId="0" fontId="33" fillId="0" borderId="0" xfId="2" applyFont="1" applyAlignment="1"/>
    <xf numFmtId="4" fontId="0" fillId="12" borderId="1" xfId="0" applyNumberFormat="1" applyFill="1" applyBorder="1" applyAlignment="1">
      <alignment horizontal="center" vertical="center"/>
    </xf>
    <xf numFmtId="4" fontId="2" fillId="12" borderId="1" xfId="0" applyNumberFormat="1" applyFont="1" applyFill="1" applyBorder="1" applyAlignment="1">
      <alignment horizontal="center" vertical="center"/>
    </xf>
    <xf numFmtId="4" fontId="0" fillId="12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4" fontId="15" fillId="12" borderId="1" xfId="0" applyNumberFormat="1" applyFont="1" applyFill="1" applyBorder="1" applyAlignment="1">
      <alignment horizontal="center" vertical="center"/>
    </xf>
    <xf numFmtId="14" fontId="15" fillId="12" borderId="1" xfId="0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35" fillId="4" borderId="6" xfId="0" applyFont="1" applyFill="1" applyBorder="1" applyAlignment="1">
      <alignment horizontal="center" vertical="center" wrapText="1"/>
    </xf>
    <xf numFmtId="10" fontId="35" fillId="4" borderId="6" xfId="0" applyNumberFormat="1" applyFont="1" applyFill="1" applyBorder="1" applyAlignment="1">
      <alignment horizontal="center" vertical="center" wrapText="1"/>
    </xf>
    <xf numFmtId="164" fontId="34" fillId="0" borderId="60" xfId="2" applyNumberFormat="1" applyFont="1" applyBorder="1" applyAlignment="1">
      <alignment horizontal="center"/>
    </xf>
    <xf numFmtId="164" fontId="34" fillId="0" borderId="58" xfId="2" applyNumberFormat="1" applyFont="1" applyBorder="1" applyAlignment="1">
      <alignment horizontal="center"/>
    </xf>
    <xf numFmtId="164" fontId="34" fillId="0" borderId="27" xfId="2" applyNumberFormat="1" applyFont="1" applyBorder="1" applyAlignment="1">
      <alignment horizontal="center"/>
    </xf>
    <xf numFmtId="0" fontId="35" fillId="4" borderId="80" xfId="0" applyFont="1" applyFill="1" applyBorder="1" applyAlignment="1">
      <alignment horizontal="center" vertical="center" wrapText="1"/>
    </xf>
    <xf numFmtId="10" fontId="35" fillId="4" borderId="80" xfId="0" applyNumberFormat="1" applyFont="1" applyFill="1" applyBorder="1" applyAlignment="1">
      <alignment horizontal="center" vertical="center" wrapText="1"/>
    </xf>
    <xf numFmtId="164" fontId="15" fillId="4" borderId="80" xfId="2" applyNumberFormat="1" applyFont="1" applyFill="1" applyBorder="1" applyAlignment="1">
      <alignment horizontal="center" vertical="center" wrapText="1"/>
    </xf>
    <xf numFmtId="0" fontId="1" fillId="0" borderId="80" xfId="2" applyFont="1" applyBorder="1" applyAlignment="1">
      <alignment horizontal="center" vertical="center" wrapText="1"/>
    </xf>
    <xf numFmtId="0" fontId="1" fillId="0" borderId="81" xfId="2" applyFont="1" applyBorder="1" applyAlignment="1">
      <alignment horizontal="center" vertical="center" wrapText="1"/>
    </xf>
    <xf numFmtId="0" fontId="35" fillId="4" borderId="7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7" fillId="22" borderId="70" xfId="0" applyFont="1" applyFill="1" applyBorder="1" applyAlignment="1">
      <alignment horizontal="center" vertical="center" wrapText="1"/>
    </xf>
    <xf numFmtId="0" fontId="17" fillId="23" borderId="72" xfId="0" applyFont="1" applyFill="1" applyBorder="1" applyAlignment="1">
      <alignment horizontal="center" vertical="center"/>
    </xf>
    <xf numFmtId="164" fontId="17" fillId="23" borderId="72" xfId="0" applyNumberFormat="1" applyFont="1" applyFill="1" applyBorder="1" applyAlignment="1">
      <alignment horizontal="center" vertical="center"/>
    </xf>
    <xf numFmtId="164" fontId="17" fillId="23" borderId="73" xfId="0" applyNumberFormat="1" applyFont="1" applyFill="1" applyBorder="1" applyAlignment="1">
      <alignment horizontal="center" vertical="center"/>
    </xf>
    <xf numFmtId="164" fontId="15" fillId="4" borderId="80" xfId="0" applyNumberFormat="1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164" fontId="0" fillId="4" borderId="86" xfId="0" applyNumberFormat="1" applyFont="1" applyFill="1" applyBorder="1" applyAlignment="1">
      <alignment horizontal="center" vertical="center"/>
    </xf>
    <xf numFmtId="164" fontId="0" fillId="4" borderId="87" xfId="0" applyNumberFormat="1" applyFont="1" applyFill="1" applyBorder="1" applyAlignment="1">
      <alignment horizontal="center" vertical="center"/>
    </xf>
    <xf numFmtId="10" fontId="35" fillId="24" borderId="6" xfId="0" applyNumberFormat="1" applyFont="1" applyFill="1" applyBorder="1" applyAlignment="1">
      <alignment horizontal="center" vertical="center" wrapText="1"/>
    </xf>
    <xf numFmtId="0" fontId="0" fillId="0" borderId="44" xfId="0" applyBorder="1"/>
    <xf numFmtId="0" fontId="2" fillId="14" borderId="8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4" fontId="0" fillId="0" borderId="89" xfId="0" applyNumberFormat="1" applyBorder="1" applyAlignment="1">
      <alignment horizontal="center" vertical="center"/>
    </xf>
    <xf numFmtId="3" fontId="0" fillId="0" borderId="88" xfId="0" applyNumberFormat="1" applyBorder="1" applyAlignment="1">
      <alignment horizontal="center" vertical="center"/>
    </xf>
    <xf numFmtId="4" fontId="0" fillId="0" borderId="88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89" xfId="0" applyNumberFormat="1" applyBorder="1" applyAlignment="1">
      <alignment horizontal="center" vertical="center"/>
    </xf>
    <xf numFmtId="0" fontId="0" fillId="0" borderId="0" xfId="0" applyFont="1"/>
    <xf numFmtId="0" fontId="0" fillId="4" borderId="6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10" fontId="35" fillId="4" borderId="72" xfId="0" applyNumberFormat="1" applyFont="1" applyFill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36" fillId="4" borderId="7" xfId="0" applyFont="1" applyFill="1" applyBorder="1" applyAlignment="1">
      <alignment horizontal="center" vertical="center"/>
    </xf>
    <xf numFmtId="0" fontId="36" fillId="7" borderId="8" xfId="0" applyFont="1" applyFill="1" applyBorder="1" applyAlignment="1">
      <alignment horizontal="center" vertical="center"/>
    </xf>
    <xf numFmtId="0" fontId="36" fillId="4" borderId="78" xfId="0" applyFont="1" applyFill="1" applyBorder="1" applyAlignment="1">
      <alignment horizontal="center" vertical="center" wrapText="1"/>
    </xf>
    <xf numFmtId="0" fontId="36" fillId="4" borderId="80" xfId="0" applyFont="1" applyFill="1" applyBorder="1" applyAlignment="1">
      <alignment horizontal="center" vertical="center" wrapText="1"/>
    </xf>
    <xf numFmtId="0" fontId="36" fillId="7" borderId="80" xfId="0" applyFont="1" applyFill="1" applyBorder="1" applyAlignment="1">
      <alignment horizontal="center" vertical="center" wrapText="1"/>
    </xf>
    <xf numFmtId="0" fontId="36" fillId="4" borderId="67" xfId="0" applyFont="1" applyFill="1" applyBorder="1" applyAlignment="1">
      <alignment horizontal="center" vertical="center" wrapText="1"/>
    </xf>
    <xf numFmtId="0" fontId="36" fillId="5" borderId="67" xfId="0" applyFont="1" applyFill="1" applyBorder="1" applyAlignment="1">
      <alignment horizontal="center" vertical="center" wrapText="1"/>
    </xf>
    <xf numFmtId="0" fontId="36" fillId="5" borderId="70" xfId="0" applyFont="1" applyFill="1" applyBorder="1" applyAlignment="1">
      <alignment horizontal="center" vertical="center" wrapText="1"/>
    </xf>
    <xf numFmtId="0" fontId="36" fillId="4" borderId="83" xfId="0" applyFont="1" applyFill="1" applyBorder="1" applyAlignment="1">
      <alignment horizontal="center" vertical="center"/>
    </xf>
    <xf numFmtId="0" fontId="36" fillId="4" borderId="72" xfId="0" applyFont="1" applyFill="1" applyBorder="1" applyAlignment="1">
      <alignment horizontal="center" vertical="center" wrapText="1"/>
    </xf>
    <xf numFmtId="0" fontId="36" fillId="7" borderId="9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66" xfId="2" applyFont="1" applyFill="1" applyBorder="1" applyAlignment="1">
      <alignment horizontal="center" vertical="center" wrapText="1"/>
    </xf>
    <xf numFmtId="164" fontId="1" fillId="8" borderId="7" xfId="2" applyNumberFormat="1" applyFont="1" applyFill="1" applyBorder="1" applyAlignment="1">
      <alignment horizontal="center" vertical="center" wrapText="1"/>
    </xf>
    <xf numFmtId="164" fontId="1" fillId="25" borderId="80" xfId="2" applyNumberFormat="1" applyFont="1" applyFill="1" applyBorder="1" applyAlignment="1">
      <alignment horizontal="center" vertical="center" wrapText="1"/>
    </xf>
    <xf numFmtId="164" fontId="1" fillId="25" borderId="7" xfId="2" applyNumberFormat="1" applyFont="1" applyFill="1" applyBorder="1" applyAlignment="1">
      <alignment horizontal="center" vertical="center" wrapText="1"/>
    </xf>
    <xf numFmtId="164" fontId="1" fillId="25" borderId="83" xfId="2" applyNumberFormat="1" applyFont="1" applyFill="1" applyBorder="1" applyAlignment="1">
      <alignment horizontal="center" vertical="center" wrapText="1"/>
    </xf>
    <xf numFmtId="3" fontId="0" fillId="14" borderId="42" xfId="0" applyNumberFormat="1" applyFill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24" fillId="0" borderId="0" xfId="2" applyFont="1" applyAlignment="1"/>
    <xf numFmtId="164" fontId="28" fillId="27" borderId="64" xfId="2" applyNumberFormat="1" applyFont="1" applyFill="1" applyBorder="1" applyAlignment="1">
      <alignment horizontal="center" vertical="center" wrapText="1"/>
    </xf>
    <xf numFmtId="164" fontId="28" fillId="27" borderId="65" xfId="2" applyNumberFormat="1" applyFont="1" applyFill="1" applyBorder="1" applyAlignment="1">
      <alignment horizontal="center" vertical="center" wrapText="1"/>
    </xf>
    <xf numFmtId="164" fontId="28" fillId="27" borderId="12" xfId="2" applyNumberFormat="1" applyFont="1" applyFill="1" applyBorder="1" applyAlignment="1">
      <alignment horizontal="center" vertical="center" wrapText="1"/>
    </xf>
    <xf numFmtId="164" fontId="28" fillId="27" borderId="68" xfId="2" applyNumberFormat="1" applyFont="1" applyFill="1" applyBorder="1" applyAlignment="1">
      <alignment horizontal="center" vertical="center" wrapText="1"/>
    </xf>
    <xf numFmtId="0" fontId="25" fillId="0" borderId="0" xfId="0" applyFont="1"/>
    <xf numFmtId="165" fontId="7" fillId="0" borderId="4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9" fillId="4" borderId="21" xfId="2" applyFont="1" applyFill="1" applyBorder="1" applyAlignment="1">
      <alignment horizontal="left" vertical="center" wrapText="1"/>
    </xf>
    <xf numFmtId="0" fontId="29" fillId="4" borderId="0" xfId="2" applyFont="1" applyFill="1" applyBorder="1" applyAlignment="1">
      <alignment horizontal="left" vertical="center" wrapText="1"/>
    </xf>
    <xf numFmtId="0" fontId="29" fillId="4" borderId="63" xfId="2" applyFont="1" applyFill="1" applyBorder="1" applyAlignment="1">
      <alignment horizontal="left" vertical="center" wrapText="1"/>
    </xf>
    <xf numFmtId="0" fontId="32" fillId="4" borderId="61" xfId="2" applyFont="1" applyFill="1" applyBorder="1" applyAlignment="1">
      <alignment horizontal="center" vertical="center" wrapText="1"/>
    </xf>
    <xf numFmtId="0" fontId="31" fillId="4" borderId="21" xfId="2" applyFont="1" applyFill="1" applyBorder="1" applyAlignment="1">
      <alignment horizontal="left" vertical="center" wrapText="1"/>
    </xf>
    <xf numFmtId="0" fontId="31" fillId="4" borderId="0" xfId="2" applyFont="1" applyFill="1" applyBorder="1" applyAlignment="1">
      <alignment horizontal="left" vertical="center" wrapText="1"/>
    </xf>
    <xf numFmtId="0" fontId="31" fillId="4" borderId="63" xfId="2" applyFont="1" applyFill="1" applyBorder="1" applyAlignment="1">
      <alignment horizontal="left" vertical="center" wrapText="1"/>
    </xf>
    <xf numFmtId="0" fontId="29" fillId="4" borderId="39" xfId="2" applyFont="1" applyFill="1" applyBorder="1" applyAlignment="1">
      <alignment horizontal="left" vertical="center" wrapText="1"/>
    </xf>
    <xf numFmtId="0" fontId="29" fillId="4" borderId="61" xfId="2" applyFont="1" applyFill="1" applyBorder="1" applyAlignment="1">
      <alignment horizontal="left" vertical="center" wrapText="1"/>
    </xf>
    <xf numFmtId="0" fontId="29" fillId="4" borderId="62" xfId="2" applyFont="1" applyFill="1" applyBorder="1" applyAlignment="1">
      <alignment horizontal="left" vertical="center" wrapText="1"/>
    </xf>
    <xf numFmtId="0" fontId="29" fillId="4" borderId="16" xfId="2" applyFont="1" applyFill="1" applyBorder="1" applyAlignment="1">
      <alignment horizontal="left" vertical="center" wrapText="1"/>
    </xf>
    <xf numFmtId="0" fontId="29" fillId="4" borderId="17" xfId="2" applyFont="1" applyFill="1" applyBorder="1" applyAlignment="1">
      <alignment horizontal="left" vertical="center" wrapText="1"/>
    </xf>
    <xf numFmtId="0" fontId="29" fillId="4" borderId="18" xfId="2" applyFont="1" applyFill="1" applyBorder="1" applyAlignment="1">
      <alignment horizontal="left" vertical="center" wrapText="1"/>
    </xf>
    <xf numFmtId="0" fontId="26" fillId="26" borderId="36" xfId="2" applyFont="1" applyFill="1" applyBorder="1" applyAlignment="1">
      <alignment horizontal="center" vertical="center" wrapText="1"/>
    </xf>
    <xf numFmtId="0" fontId="26" fillId="26" borderId="37" xfId="2" applyFont="1" applyFill="1" applyBorder="1" applyAlignment="1">
      <alignment horizontal="center" vertical="center" wrapText="1"/>
    </xf>
    <xf numFmtId="0" fontId="26" fillId="26" borderId="38" xfId="2" applyFont="1" applyFill="1" applyBorder="1" applyAlignment="1">
      <alignment horizontal="center" vertical="center" wrapText="1"/>
    </xf>
    <xf numFmtId="0" fontId="26" fillId="26" borderId="16" xfId="2" applyFont="1" applyFill="1" applyBorder="1" applyAlignment="1">
      <alignment horizontal="center" vertical="center" wrapText="1"/>
    </xf>
    <xf numFmtId="0" fontId="26" fillId="26" borderId="17" xfId="2" applyFont="1" applyFill="1" applyBorder="1" applyAlignment="1">
      <alignment horizontal="center" vertical="center" wrapText="1"/>
    </xf>
    <xf numFmtId="0" fontId="26" fillId="26" borderId="18" xfId="2" applyFont="1" applyFill="1" applyBorder="1" applyAlignment="1">
      <alignment horizontal="center" vertical="center" wrapText="1"/>
    </xf>
    <xf numFmtId="0" fontId="26" fillId="26" borderId="39" xfId="2" applyFont="1" applyFill="1" applyBorder="1" applyAlignment="1">
      <alignment horizontal="center" vertical="center" wrapText="1"/>
    </xf>
    <xf numFmtId="0" fontId="26" fillId="26" borderId="61" xfId="2" applyFont="1" applyFill="1" applyBorder="1" applyAlignment="1">
      <alignment horizontal="center" vertical="center" wrapText="1"/>
    </xf>
    <xf numFmtId="0" fontId="26" fillId="26" borderId="62" xfId="2" applyFont="1" applyFill="1" applyBorder="1" applyAlignment="1">
      <alignment horizontal="center" vertical="center" wrapText="1"/>
    </xf>
    <xf numFmtId="0" fontId="28" fillId="4" borderId="21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63" xfId="2" applyFont="1" applyFill="1" applyBorder="1" applyAlignment="1">
      <alignment horizontal="left" vertical="center" wrapText="1"/>
    </xf>
    <xf numFmtId="0" fontId="24" fillId="0" borderId="0" xfId="2" applyFont="1" applyAlignment="1">
      <alignment horizontal="center" vertical="center"/>
    </xf>
    <xf numFmtId="0" fontId="17" fillId="17" borderId="16" xfId="2" applyFont="1" applyFill="1" applyBorder="1" applyAlignment="1">
      <alignment horizontal="center" vertical="center"/>
    </xf>
    <xf numFmtId="0" fontId="13" fillId="16" borderId="17" xfId="2" applyFont="1" applyFill="1" applyBorder="1"/>
    <xf numFmtId="0" fontId="13" fillId="16" borderId="82" xfId="2" applyFont="1" applyFill="1" applyBorder="1"/>
    <xf numFmtId="0" fontId="13" fillId="16" borderId="13" xfId="2" applyFont="1" applyFill="1" applyBorder="1"/>
    <xf numFmtId="0" fontId="17" fillId="18" borderId="65" xfId="2" applyFont="1" applyFill="1" applyBorder="1" applyAlignment="1">
      <alignment vertical="center"/>
    </xf>
    <xf numFmtId="0" fontId="13" fillId="16" borderId="68" xfId="2" applyFont="1" applyFill="1" applyBorder="1"/>
    <xf numFmtId="0" fontId="13" fillId="16" borderId="84" xfId="2" applyFont="1" applyFill="1" applyBorder="1"/>
    <xf numFmtId="0" fontId="17" fillId="18" borderId="64" xfId="2" applyFont="1" applyFill="1" applyBorder="1" applyAlignment="1">
      <alignment horizontal="center" vertical="center"/>
    </xf>
    <xf numFmtId="0" fontId="13" fillId="16" borderId="12" xfId="2" applyFont="1" applyFill="1" applyBorder="1" applyAlignment="1">
      <alignment horizontal="center"/>
    </xf>
    <xf numFmtId="0" fontId="13" fillId="16" borderId="83" xfId="2" applyFont="1" applyFill="1" applyBorder="1" applyAlignment="1">
      <alignment horizontal="center"/>
    </xf>
    <xf numFmtId="0" fontId="17" fillId="18" borderId="76" xfId="2" applyFont="1" applyFill="1" applyBorder="1" applyAlignment="1">
      <alignment horizontal="center" vertical="center" wrapText="1"/>
    </xf>
    <xf numFmtId="0" fontId="17" fillId="18" borderId="17" xfId="2" applyFont="1" applyFill="1" applyBorder="1" applyAlignment="1">
      <alignment horizontal="center" vertical="center" wrapText="1"/>
    </xf>
    <xf numFmtId="0" fontId="17" fillId="18" borderId="75" xfId="2" applyFont="1" applyFill="1" applyBorder="1" applyAlignment="1">
      <alignment horizontal="center" vertical="center" wrapText="1"/>
    </xf>
    <xf numFmtId="0" fontId="17" fillId="18" borderId="11" xfId="2" applyFont="1" applyFill="1" applyBorder="1" applyAlignment="1">
      <alignment horizontal="center" vertical="center" wrapText="1"/>
    </xf>
    <xf numFmtId="0" fontId="17" fillId="18" borderId="13" xfId="2" applyFont="1" applyFill="1" applyBorder="1" applyAlignment="1">
      <alignment horizontal="center" vertical="center" wrapText="1"/>
    </xf>
    <xf numFmtId="0" fontId="17" fillId="18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8" borderId="36" xfId="2" applyFont="1" applyFill="1" applyBorder="1" applyAlignment="1">
      <alignment horizontal="center" vertical="center" wrapText="1"/>
    </xf>
    <xf numFmtId="0" fontId="13" fillId="16" borderId="37" xfId="2" applyFont="1" applyFill="1" applyBorder="1"/>
    <xf numFmtId="0" fontId="13" fillId="16" borderId="38" xfId="2" applyFont="1" applyFill="1" applyBorder="1"/>
    <xf numFmtId="0" fontId="17" fillId="18" borderId="16" xfId="2" applyFont="1" applyFill="1" applyBorder="1" applyAlignment="1">
      <alignment horizontal="center" vertical="center" wrapText="1"/>
    </xf>
    <xf numFmtId="0" fontId="13" fillId="16" borderId="39" xfId="2" applyFont="1" applyFill="1" applyBorder="1"/>
    <xf numFmtId="0" fontId="13" fillId="16" borderId="85" xfId="2" applyFont="1" applyFill="1" applyBorder="1"/>
    <xf numFmtId="164" fontId="17" fillId="18" borderId="65" xfId="2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2" fontId="17" fillId="0" borderId="57" xfId="0" applyNumberFormat="1" applyFont="1" applyFill="1" applyBorder="1" applyAlignment="1">
      <alignment horizontal="center" vertical="center" wrapText="1"/>
    </xf>
    <xf numFmtId="2" fontId="17" fillId="0" borderId="58" xfId="0" applyNumberFormat="1" applyFont="1" applyFill="1" applyBorder="1" applyAlignment="1">
      <alignment horizontal="center" vertical="center" wrapText="1"/>
    </xf>
    <xf numFmtId="2" fontId="0" fillId="11" borderId="36" xfId="0" applyNumberFormat="1" applyFill="1" applyBorder="1" applyAlignment="1">
      <alignment horizontal="center" vertical="center"/>
    </xf>
    <xf numFmtId="2" fontId="0" fillId="11" borderId="37" xfId="0" applyNumberFormat="1" applyFill="1" applyBorder="1" applyAlignment="1">
      <alignment horizontal="center" vertical="center"/>
    </xf>
    <xf numFmtId="2" fontId="0" fillId="11" borderId="38" xfId="0" applyNumberForma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2" fontId="2" fillId="11" borderId="36" xfId="0" applyNumberFormat="1" applyFont="1" applyFill="1" applyBorder="1" applyAlignment="1">
      <alignment horizontal="center" vertical="center" wrapText="1"/>
    </xf>
    <xf numFmtId="2" fontId="2" fillId="11" borderId="38" xfId="0" applyNumberFormat="1" applyFont="1" applyFill="1" applyBorder="1" applyAlignment="1">
      <alignment horizontal="center" vertical="center" wrapText="1"/>
    </xf>
    <xf numFmtId="2" fontId="2" fillId="13" borderId="19" xfId="0" applyNumberFormat="1" applyFont="1" applyFill="1" applyBorder="1" applyAlignment="1">
      <alignment horizontal="center" vertical="center" wrapText="1"/>
    </xf>
    <xf numFmtId="2" fontId="2" fillId="13" borderId="22" xfId="0" applyNumberFormat="1" applyFont="1" applyFill="1" applyBorder="1" applyAlignment="1">
      <alignment horizontal="center" vertical="center" wrapText="1"/>
    </xf>
    <xf numFmtId="2" fontId="2" fillId="13" borderId="30" xfId="0" applyNumberFormat="1" applyFont="1" applyFill="1" applyBorder="1" applyAlignment="1">
      <alignment horizontal="center" vertical="center" wrapText="1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59" xfId="0" applyNumberFormat="1" applyFont="1" applyFill="1" applyBorder="1" applyAlignment="1">
      <alignment horizontal="center" vertical="center" wrapText="1"/>
    </xf>
    <xf numFmtId="2" fontId="17" fillId="0" borderId="60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2" fontId="2" fillId="0" borderId="5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8" fillId="15" borderId="42" xfId="4" applyFont="1" applyFill="1" applyBorder="1" applyAlignment="1">
      <alignment horizontal="left" vertical="center" wrapText="1"/>
    </xf>
    <xf numFmtId="0" fontId="19" fillId="15" borderId="42" xfId="4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" fillId="14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0" fontId="2" fillId="14" borderId="40" xfId="0" applyFont="1" applyFill="1" applyBorder="1" applyAlignment="1">
      <alignment horizontal="center" vertical="center"/>
    </xf>
    <xf numFmtId="0" fontId="2" fillId="14" borderId="43" xfId="0" applyFont="1" applyFill="1" applyBorder="1" applyAlignment="1">
      <alignment horizontal="center" vertical="center"/>
    </xf>
    <xf numFmtId="0" fontId="18" fillId="15" borderId="42" xfId="4" applyFont="1" applyFill="1" applyBorder="1" applyAlignment="1">
      <alignment horizontal="center" vertical="center" wrapText="1"/>
    </xf>
    <xf numFmtId="2" fontId="18" fillId="15" borderId="42" xfId="4" applyNumberFormat="1" applyFont="1" applyFill="1" applyBorder="1" applyAlignment="1">
      <alignment horizontal="center" vertical="center" wrapText="1"/>
    </xf>
    <xf numFmtId="0" fontId="2" fillId="14" borderId="41" xfId="0" applyFont="1" applyFill="1" applyBorder="1" applyAlignment="1">
      <alignment horizontal="center" vertical="center"/>
    </xf>
    <xf numFmtId="4" fontId="2" fillId="14" borderId="40" xfId="0" applyNumberFormat="1" applyFont="1" applyFill="1" applyBorder="1" applyAlignment="1">
      <alignment horizontal="center" vertical="center"/>
    </xf>
    <xf numFmtId="4" fontId="2" fillId="14" borderId="41" xfId="0" applyNumberFormat="1" applyFont="1" applyFill="1" applyBorder="1" applyAlignment="1">
      <alignment horizontal="center" vertical="center"/>
    </xf>
    <xf numFmtId="0" fontId="21" fillId="15" borderId="2" xfId="0" applyFont="1" applyFill="1" applyBorder="1" applyAlignment="1">
      <alignment horizontal="left"/>
    </xf>
    <xf numFmtId="0" fontId="21" fillId="15" borderId="14" xfId="0" applyFont="1" applyFill="1" applyBorder="1" applyAlignment="1">
      <alignment horizontal="left"/>
    </xf>
    <xf numFmtId="0" fontId="21" fillId="15" borderId="50" xfId="0" applyFont="1" applyFill="1" applyBorder="1" applyAlignment="1">
      <alignment horizontal="left"/>
    </xf>
    <xf numFmtId="0" fontId="21" fillId="15" borderId="31" xfId="0" applyFont="1" applyFill="1" applyBorder="1" applyAlignment="1">
      <alignment horizontal="left"/>
    </xf>
    <xf numFmtId="0" fontId="21" fillId="15" borderId="3" xfId="0" applyFont="1" applyFill="1" applyBorder="1" applyAlignment="1">
      <alignment horizontal="left"/>
    </xf>
    <xf numFmtId="0" fontId="21" fillId="0" borderId="4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5" borderId="2" xfId="0" applyFont="1" applyFill="1" applyBorder="1" applyAlignment="1">
      <alignment horizontal="left"/>
    </xf>
    <xf numFmtId="0" fontId="19" fillId="15" borderId="14" xfId="0" applyFont="1" applyFill="1" applyBorder="1" applyAlignment="1">
      <alignment horizontal="left"/>
    </xf>
    <xf numFmtId="0" fontId="19" fillId="15" borderId="3" xfId="0" applyFont="1" applyFill="1" applyBorder="1" applyAlignment="1">
      <alignment horizontal="lef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1" zoomScale="80" zoomScaleNormal="80" workbookViewId="0">
      <selection activeCell="D69" sqref="D69:W74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</row>
    <row r="2" spans="1:23" ht="11.25" customHeight="1" x14ac:dyDescent="0.25"/>
    <row r="3" spans="1:23" ht="34.5" customHeight="1" x14ac:dyDescent="0.25">
      <c r="A3" s="43" t="s">
        <v>1</v>
      </c>
    </row>
    <row r="4" spans="1:23" ht="34.5" customHeight="1" x14ac:dyDescent="0.25">
      <c r="A4" s="3">
        <v>1</v>
      </c>
      <c r="B4" s="251" t="s">
        <v>2</v>
      </c>
      <c r="C4" s="251"/>
      <c r="D4" s="178" t="s">
        <v>356</v>
      </c>
      <c r="E4" s="178" t="s">
        <v>356</v>
      </c>
      <c r="F4" s="178" t="s">
        <v>356</v>
      </c>
      <c r="G4" s="178" t="s">
        <v>356</v>
      </c>
      <c r="H4" s="178" t="s">
        <v>356</v>
      </c>
      <c r="I4" s="34" t="s">
        <v>356</v>
      </c>
      <c r="J4" s="34" t="s">
        <v>356</v>
      </c>
      <c r="K4" s="34" t="s">
        <v>356</v>
      </c>
      <c r="L4" s="34" t="s">
        <v>356</v>
      </c>
      <c r="M4" s="34" t="s">
        <v>356</v>
      </c>
      <c r="N4" s="38" t="s">
        <v>356</v>
      </c>
      <c r="O4" s="178" t="s">
        <v>356</v>
      </c>
      <c r="P4" s="38" t="s">
        <v>356</v>
      </c>
      <c r="Q4" s="178" t="s">
        <v>356</v>
      </c>
      <c r="R4" s="38" t="s">
        <v>356</v>
      </c>
      <c r="S4" s="36" t="s">
        <v>356</v>
      </c>
      <c r="T4" s="36" t="s">
        <v>356</v>
      </c>
      <c r="U4" s="36" t="s">
        <v>356</v>
      </c>
      <c r="V4" s="36" t="s">
        <v>356</v>
      </c>
      <c r="W4" s="36" t="s">
        <v>356</v>
      </c>
    </row>
    <row r="5" spans="1:23" ht="34.5" customHeight="1" x14ac:dyDescent="0.25">
      <c r="A5" s="3">
        <v>2</v>
      </c>
      <c r="B5" s="251" t="s">
        <v>3</v>
      </c>
      <c r="C5" s="251"/>
      <c r="D5" s="179" t="s">
        <v>70</v>
      </c>
      <c r="E5" s="179" t="s">
        <v>70</v>
      </c>
      <c r="F5" s="179" t="s">
        <v>70</v>
      </c>
      <c r="G5" s="179" t="s">
        <v>70</v>
      </c>
      <c r="H5" s="179" t="s">
        <v>71</v>
      </c>
      <c r="I5" s="35" t="s">
        <v>70</v>
      </c>
      <c r="J5" s="35" t="s">
        <v>70</v>
      </c>
      <c r="K5" s="35" t="s">
        <v>70</v>
      </c>
      <c r="L5" s="35" t="s">
        <v>70</v>
      </c>
      <c r="M5" s="35" t="s">
        <v>71</v>
      </c>
      <c r="N5" s="39" t="s">
        <v>70</v>
      </c>
      <c r="O5" s="179" t="s">
        <v>70</v>
      </c>
      <c r="P5" s="39" t="s">
        <v>70</v>
      </c>
      <c r="Q5" s="179" t="s">
        <v>70</v>
      </c>
      <c r="R5" s="39" t="s">
        <v>70</v>
      </c>
      <c r="S5" s="37" t="s">
        <v>70</v>
      </c>
      <c r="T5" s="37" t="s">
        <v>70</v>
      </c>
      <c r="U5" s="37" t="s">
        <v>70</v>
      </c>
      <c r="V5" s="37" t="s">
        <v>70</v>
      </c>
      <c r="W5" s="37" t="s">
        <v>71</v>
      </c>
    </row>
    <row r="6" spans="1:23" ht="34.5" customHeight="1" x14ac:dyDescent="0.25">
      <c r="A6" s="3">
        <v>3</v>
      </c>
      <c r="B6" s="251" t="s">
        <v>4</v>
      </c>
      <c r="C6" s="251"/>
      <c r="D6" s="180">
        <v>0</v>
      </c>
      <c r="E6" s="180">
        <f>$D$6</f>
        <v>0</v>
      </c>
      <c r="F6" s="180">
        <f>$D$6</f>
        <v>0</v>
      </c>
      <c r="G6" s="180">
        <f>$D$6</f>
        <v>0</v>
      </c>
      <c r="H6" s="180">
        <v>0</v>
      </c>
      <c r="I6" s="64">
        <f>$D$6</f>
        <v>0</v>
      </c>
      <c r="J6" s="64">
        <f>$D$6</f>
        <v>0</v>
      </c>
      <c r="K6" s="64">
        <f>$D$6</f>
        <v>0</v>
      </c>
      <c r="L6" s="64">
        <f>$D$6</f>
        <v>0</v>
      </c>
      <c r="M6" s="64">
        <f>$H$6</f>
        <v>0</v>
      </c>
      <c r="N6" s="65">
        <f t="shared" ref="N6:V6" si="0">$D$6</f>
        <v>0</v>
      </c>
      <c r="O6" s="180">
        <f t="shared" si="0"/>
        <v>0</v>
      </c>
      <c r="P6" s="65">
        <f t="shared" si="0"/>
        <v>0</v>
      </c>
      <c r="Q6" s="180">
        <f t="shared" si="0"/>
        <v>0</v>
      </c>
      <c r="R6" s="65">
        <f t="shared" si="0"/>
        <v>0</v>
      </c>
      <c r="S6" s="66">
        <f t="shared" si="0"/>
        <v>0</v>
      </c>
      <c r="T6" s="66">
        <f t="shared" si="0"/>
        <v>0</v>
      </c>
      <c r="U6" s="66">
        <f t="shared" si="0"/>
        <v>0</v>
      </c>
      <c r="V6" s="66">
        <f t="shared" si="0"/>
        <v>0</v>
      </c>
      <c r="W6" s="66">
        <f>$H$6</f>
        <v>0</v>
      </c>
    </row>
    <row r="7" spans="1:23" ht="79.5" customHeight="1" x14ac:dyDescent="0.25">
      <c r="A7" s="3">
        <v>4</v>
      </c>
      <c r="B7" s="251" t="s">
        <v>5</v>
      </c>
      <c r="C7" s="251"/>
      <c r="D7" s="178" t="s">
        <v>73</v>
      </c>
      <c r="E7" s="178" t="s">
        <v>74</v>
      </c>
      <c r="F7" s="178" t="s">
        <v>75</v>
      </c>
      <c r="G7" s="178" t="s">
        <v>76</v>
      </c>
      <c r="H7" s="178" t="s">
        <v>192</v>
      </c>
      <c r="I7" s="34" t="s">
        <v>187</v>
      </c>
      <c r="J7" s="34" t="s">
        <v>188</v>
      </c>
      <c r="K7" s="34" t="s">
        <v>189</v>
      </c>
      <c r="L7" s="34" t="s">
        <v>190</v>
      </c>
      <c r="M7" s="34" t="s">
        <v>191</v>
      </c>
      <c r="N7" s="38" t="s">
        <v>200</v>
      </c>
      <c r="O7" s="178" t="s">
        <v>201</v>
      </c>
      <c r="P7" s="38" t="s">
        <v>202</v>
      </c>
      <c r="Q7" s="178" t="s">
        <v>214</v>
      </c>
      <c r="R7" s="38" t="s">
        <v>203</v>
      </c>
      <c r="S7" s="36" t="s">
        <v>194</v>
      </c>
      <c r="T7" s="36" t="s">
        <v>193</v>
      </c>
      <c r="U7" s="36" t="s">
        <v>195</v>
      </c>
      <c r="V7" s="36" t="s">
        <v>196</v>
      </c>
      <c r="W7" s="36" t="s">
        <v>197</v>
      </c>
    </row>
    <row r="8" spans="1:23" ht="34.5" customHeight="1" x14ac:dyDescent="0.25">
      <c r="A8" s="3">
        <v>5</v>
      </c>
      <c r="B8" s="251" t="s">
        <v>6</v>
      </c>
      <c r="C8" s="251"/>
      <c r="D8" s="181">
        <v>45292</v>
      </c>
      <c r="E8" s="181">
        <f t="shared" ref="E8:W8" si="1">$D$8</f>
        <v>45292</v>
      </c>
      <c r="F8" s="181">
        <f t="shared" si="1"/>
        <v>45292</v>
      </c>
      <c r="G8" s="181">
        <f t="shared" si="1"/>
        <v>45292</v>
      </c>
      <c r="H8" s="181">
        <f t="shared" si="1"/>
        <v>45292</v>
      </c>
      <c r="I8" s="67">
        <f t="shared" si="1"/>
        <v>45292</v>
      </c>
      <c r="J8" s="67">
        <f t="shared" si="1"/>
        <v>45292</v>
      </c>
      <c r="K8" s="67">
        <f t="shared" si="1"/>
        <v>45292</v>
      </c>
      <c r="L8" s="67">
        <f t="shared" si="1"/>
        <v>45292</v>
      </c>
      <c r="M8" s="67">
        <f t="shared" si="1"/>
        <v>45292</v>
      </c>
      <c r="N8" s="68">
        <f t="shared" si="1"/>
        <v>45292</v>
      </c>
      <c r="O8" s="181">
        <f t="shared" si="1"/>
        <v>45292</v>
      </c>
      <c r="P8" s="68">
        <f t="shared" si="1"/>
        <v>45292</v>
      </c>
      <c r="Q8" s="181">
        <f t="shared" si="1"/>
        <v>45292</v>
      </c>
      <c r="R8" s="68">
        <f t="shared" si="1"/>
        <v>45292</v>
      </c>
      <c r="S8" s="69">
        <f t="shared" si="1"/>
        <v>45292</v>
      </c>
      <c r="T8" s="69">
        <f t="shared" si="1"/>
        <v>45292</v>
      </c>
      <c r="U8" s="69">
        <f t="shared" si="1"/>
        <v>45292</v>
      </c>
      <c r="V8" s="69">
        <f t="shared" si="1"/>
        <v>45292</v>
      </c>
      <c r="W8" s="69">
        <f t="shared" si="1"/>
        <v>45292</v>
      </c>
    </row>
    <row r="9" spans="1:23" ht="34.5" customHeight="1" x14ac:dyDescent="0.25">
      <c r="A9" s="3">
        <v>6</v>
      </c>
      <c r="B9" s="251" t="s">
        <v>211</v>
      </c>
      <c r="C9" s="251"/>
      <c r="D9" s="180">
        <v>0</v>
      </c>
      <c r="E9" s="180">
        <f t="shared" ref="E9:W9" si="2">$D$9</f>
        <v>0</v>
      </c>
      <c r="F9" s="180">
        <f t="shared" si="2"/>
        <v>0</v>
      </c>
      <c r="G9" s="180">
        <f t="shared" si="2"/>
        <v>0</v>
      </c>
      <c r="H9" s="180">
        <f t="shared" si="2"/>
        <v>0</v>
      </c>
      <c r="I9" s="64">
        <f t="shared" si="2"/>
        <v>0</v>
      </c>
      <c r="J9" s="64">
        <f t="shared" si="2"/>
        <v>0</v>
      </c>
      <c r="K9" s="64">
        <f t="shared" si="2"/>
        <v>0</v>
      </c>
      <c r="L9" s="64">
        <f t="shared" si="2"/>
        <v>0</v>
      </c>
      <c r="M9" s="64">
        <f t="shared" si="2"/>
        <v>0</v>
      </c>
      <c r="N9" s="65">
        <f t="shared" si="2"/>
        <v>0</v>
      </c>
      <c r="O9" s="180">
        <f t="shared" si="2"/>
        <v>0</v>
      </c>
      <c r="P9" s="65">
        <f t="shared" si="2"/>
        <v>0</v>
      </c>
      <c r="Q9" s="180">
        <f t="shared" si="2"/>
        <v>0</v>
      </c>
      <c r="R9" s="65">
        <f t="shared" si="2"/>
        <v>0</v>
      </c>
      <c r="S9" s="66">
        <f t="shared" si="2"/>
        <v>0</v>
      </c>
      <c r="T9" s="66">
        <f t="shared" si="2"/>
        <v>0</v>
      </c>
      <c r="U9" s="66">
        <f t="shared" si="2"/>
        <v>0</v>
      </c>
      <c r="V9" s="66">
        <f t="shared" si="2"/>
        <v>0</v>
      </c>
      <c r="W9" s="66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2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175"/>
      <c r="E13" s="175"/>
      <c r="F13" s="175"/>
      <c r="G13" s="175"/>
      <c r="H13" s="175"/>
      <c r="I13" s="107"/>
      <c r="J13" s="107"/>
      <c r="K13" s="107"/>
      <c r="L13" s="107"/>
      <c r="M13" s="107"/>
      <c r="N13" s="7"/>
      <c r="O13" s="175"/>
      <c r="P13" s="107"/>
      <c r="Q13" s="175"/>
      <c r="R13" s="107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175"/>
      <c r="E14" s="175"/>
      <c r="F14" s="175"/>
      <c r="G14" s="175"/>
      <c r="H14" s="175"/>
      <c r="I14" s="107"/>
      <c r="J14" s="107"/>
      <c r="K14" s="107"/>
      <c r="L14" s="107"/>
      <c r="M14" s="107"/>
      <c r="N14" s="7"/>
      <c r="O14" s="175"/>
      <c r="P14" s="107"/>
      <c r="Q14" s="175"/>
      <c r="R14" s="107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175"/>
      <c r="E15" s="175"/>
      <c r="F15" s="175"/>
      <c r="G15" s="175"/>
      <c r="H15" s="175"/>
      <c r="I15" s="107"/>
      <c r="J15" s="107"/>
      <c r="K15" s="107"/>
      <c r="L15" s="107"/>
      <c r="M15" s="107"/>
      <c r="N15" s="7"/>
      <c r="O15" s="175"/>
      <c r="P15" s="107"/>
      <c r="Q15" s="175"/>
      <c r="R15" s="107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175"/>
      <c r="E16" s="175"/>
      <c r="F16" s="175"/>
      <c r="G16" s="175"/>
      <c r="H16" s="175"/>
      <c r="I16" s="107"/>
      <c r="J16" s="107"/>
      <c r="K16" s="107"/>
      <c r="L16" s="107"/>
      <c r="M16" s="107"/>
      <c r="N16" s="7"/>
      <c r="O16" s="175"/>
      <c r="P16" s="107"/>
      <c r="Q16" s="175"/>
      <c r="R16" s="107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175"/>
      <c r="E17" s="175"/>
      <c r="F17" s="175"/>
      <c r="G17" s="175"/>
      <c r="H17" s="175"/>
      <c r="I17" s="107"/>
      <c r="J17" s="107"/>
      <c r="K17" s="107"/>
      <c r="L17" s="107"/>
      <c r="M17" s="107"/>
      <c r="N17" s="7"/>
      <c r="O17" s="175"/>
      <c r="P17" s="107"/>
      <c r="Q17" s="175"/>
      <c r="R17" s="107"/>
      <c r="S17" s="7"/>
      <c r="T17" s="7"/>
      <c r="U17" s="7"/>
      <c r="V17" s="7"/>
      <c r="W17" s="7"/>
    </row>
    <row r="18" spans="1:23" ht="34.5" customHeight="1" x14ac:dyDescent="0.25">
      <c r="A18" s="250" t="s">
        <v>20</v>
      </c>
      <c r="B18" s="250"/>
      <c r="C18" s="250"/>
      <c r="D18" s="176">
        <f t="shared" ref="D18:W18" si="3">SUM(D13:D17)</f>
        <v>0</v>
      </c>
      <c r="E18" s="176">
        <f t="shared" si="3"/>
        <v>0</v>
      </c>
      <c r="F18" s="176">
        <f t="shared" si="3"/>
        <v>0</v>
      </c>
      <c r="G18" s="176">
        <f t="shared" si="3"/>
        <v>0</v>
      </c>
      <c r="H18" s="176">
        <f t="shared" si="3"/>
        <v>0</v>
      </c>
      <c r="I18" s="108">
        <f t="shared" si="3"/>
        <v>0</v>
      </c>
      <c r="J18" s="108">
        <f t="shared" si="3"/>
        <v>0</v>
      </c>
      <c r="K18" s="108">
        <f t="shared" si="3"/>
        <v>0</v>
      </c>
      <c r="L18" s="108">
        <f t="shared" si="3"/>
        <v>0</v>
      </c>
      <c r="M18" s="108">
        <f t="shared" si="3"/>
        <v>0</v>
      </c>
      <c r="N18" s="13">
        <f t="shared" si="3"/>
        <v>0</v>
      </c>
      <c r="O18" s="176">
        <f t="shared" si="3"/>
        <v>0</v>
      </c>
      <c r="P18" s="108">
        <f t="shared" si="3"/>
        <v>0</v>
      </c>
      <c r="Q18" s="176">
        <f t="shared" si="3"/>
        <v>0</v>
      </c>
      <c r="R18" s="108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2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70">
        <v>0</v>
      </c>
      <c r="D22" s="175"/>
      <c r="E22" s="175"/>
      <c r="F22" s="175"/>
      <c r="G22" s="175"/>
      <c r="H22" s="175"/>
      <c r="I22" s="107"/>
      <c r="J22" s="107"/>
      <c r="K22" s="107"/>
      <c r="L22" s="107"/>
      <c r="M22" s="107"/>
      <c r="N22" s="7"/>
      <c r="O22" s="175"/>
      <c r="P22" s="107"/>
      <c r="Q22" s="175"/>
      <c r="R22" s="107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70">
        <v>0</v>
      </c>
      <c r="D23" s="175"/>
      <c r="E23" s="175"/>
      <c r="F23" s="175"/>
      <c r="G23" s="175"/>
      <c r="H23" s="175"/>
      <c r="I23" s="107"/>
      <c r="J23" s="107"/>
      <c r="K23" s="107"/>
      <c r="L23" s="107"/>
      <c r="M23" s="107"/>
      <c r="N23" s="7"/>
      <c r="O23" s="175"/>
      <c r="P23" s="107"/>
      <c r="Q23" s="175"/>
      <c r="R23" s="107"/>
      <c r="S23" s="7"/>
      <c r="T23" s="7"/>
      <c r="U23" s="7"/>
      <c r="V23" s="7"/>
      <c r="W23" s="7"/>
    </row>
    <row r="24" spans="1:23" ht="34.5" customHeight="1" x14ac:dyDescent="0.25">
      <c r="A24" s="250" t="s">
        <v>26</v>
      </c>
      <c r="B24" s="250"/>
      <c r="C24" s="6">
        <f>SUM(C22:C23)</f>
        <v>0</v>
      </c>
      <c r="D24" s="176">
        <f>SUM(D22:D23)</f>
        <v>0</v>
      </c>
      <c r="E24" s="176">
        <f t="shared" ref="E24:H24" si="4">SUM(E22:E23)</f>
        <v>0</v>
      </c>
      <c r="F24" s="176">
        <f t="shared" si="4"/>
        <v>0</v>
      </c>
      <c r="G24" s="176">
        <f t="shared" si="4"/>
        <v>0</v>
      </c>
      <c r="H24" s="176">
        <f t="shared" si="4"/>
        <v>0</v>
      </c>
      <c r="I24" s="108">
        <f>SUM(I22:I23)</f>
        <v>0</v>
      </c>
      <c r="J24" s="108">
        <f t="shared" ref="J24:M24" si="5">SUM(J22:J23)</f>
        <v>0</v>
      </c>
      <c r="K24" s="108">
        <f t="shared" si="5"/>
        <v>0</v>
      </c>
      <c r="L24" s="108">
        <f t="shared" si="5"/>
        <v>0</v>
      </c>
      <c r="M24" s="108">
        <f t="shared" si="5"/>
        <v>0</v>
      </c>
      <c r="N24" s="13">
        <f>SUM(N22:N23)</f>
        <v>0</v>
      </c>
      <c r="O24" s="176">
        <f>SUM(O22:O23)</f>
        <v>0</v>
      </c>
      <c r="P24" s="108">
        <f t="shared" ref="P24:R24" si="6">SUM(P22:P23)</f>
        <v>0</v>
      </c>
      <c r="Q24" s="176">
        <f t="shared" ref="Q24" si="7">SUM(Q22:Q23)</f>
        <v>0</v>
      </c>
      <c r="R24" s="108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2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175"/>
      <c r="E28" s="175"/>
      <c r="F28" s="175"/>
      <c r="G28" s="175"/>
      <c r="H28" s="175"/>
      <c r="I28" s="107"/>
      <c r="J28" s="107"/>
      <c r="K28" s="107"/>
      <c r="L28" s="107"/>
      <c r="M28" s="107"/>
      <c r="N28" s="7"/>
      <c r="O28" s="175"/>
      <c r="P28" s="107"/>
      <c r="Q28" s="175"/>
      <c r="R28" s="107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175"/>
      <c r="E29" s="175"/>
      <c r="F29" s="175"/>
      <c r="G29" s="175"/>
      <c r="H29" s="175"/>
      <c r="I29" s="107"/>
      <c r="J29" s="107"/>
      <c r="K29" s="107"/>
      <c r="L29" s="107"/>
      <c r="M29" s="107"/>
      <c r="N29" s="7"/>
      <c r="O29" s="175"/>
      <c r="P29" s="107"/>
      <c r="Q29" s="175"/>
      <c r="R29" s="107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70">
        <v>0</v>
      </c>
      <c r="D30" s="175"/>
      <c r="E30" s="175"/>
      <c r="F30" s="175"/>
      <c r="G30" s="175"/>
      <c r="H30" s="175"/>
      <c r="I30" s="107"/>
      <c r="J30" s="107"/>
      <c r="K30" s="107"/>
      <c r="L30" s="107"/>
      <c r="M30" s="107"/>
      <c r="N30" s="7"/>
      <c r="O30" s="175"/>
      <c r="P30" s="107"/>
      <c r="Q30" s="175"/>
      <c r="R30" s="107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175"/>
      <c r="E31" s="175"/>
      <c r="F31" s="175"/>
      <c r="G31" s="175"/>
      <c r="H31" s="175"/>
      <c r="I31" s="107"/>
      <c r="J31" s="107"/>
      <c r="K31" s="107"/>
      <c r="L31" s="107"/>
      <c r="M31" s="107"/>
      <c r="N31" s="7"/>
      <c r="O31" s="175"/>
      <c r="P31" s="107"/>
      <c r="Q31" s="175"/>
      <c r="R31" s="107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175"/>
      <c r="E32" s="175"/>
      <c r="F32" s="175"/>
      <c r="G32" s="175"/>
      <c r="H32" s="175"/>
      <c r="I32" s="107"/>
      <c r="J32" s="107"/>
      <c r="K32" s="107"/>
      <c r="L32" s="107"/>
      <c r="M32" s="107"/>
      <c r="N32" s="7"/>
      <c r="O32" s="175"/>
      <c r="P32" s="107"/>
      <c r="Q32" s="175"/>
      <c r="R32" s="107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175"/>
      <c r="E33" s="175"/>
      <c r="F33" s="175"/>
      <c r="G33" s="175"/>
      <c r="H33" s="175"/>
      <c r="I33" s="107"/>
      <c r="J33" s="107"/>
      <c r="K33" s="107"/>
      <c r="L33" s="107"/>
      <c r="M33" s="107"/>
      <c r="N33" s="7"/>
      <c r="O33" s="175"/>
      <c r="P33" s="107"/>
      <c r="Q33" s="175"/>
      <c r="R33" s="107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175"/>
      <c r="E34" s="175"/>
      <c r="F34" s="175"/>
      <c r="G34" s="175"/>
      <c r="H34" s="175"/>
      <c r="I34" s="107"/>
      <c r="J34" s="107"/>
      <c r="K34" s="107"/>
      <c r="L34" s="107"/>
      <c r="M34" s="107"/>
      <c r="N34" s="7"/>
      <c r="O34" s="175"/>
      <c r="P34" s="107"/>
      <c r="Q34" s="175"/>
      <c r="R34" s="107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175"/>
      <c r="E35" s="175"/>
      <c r="F35" s="175"/>
      <c r="G35" s="175"/>
      <c r="H35" s="175"/>
      <c r="I35" s="107"/>
      <c r="J35" s="107"/>
      <c r="K35" s="107"/>
      <c r="L35" s="107"/>
      <c r="M35" s="107"/>
      <c r="N35" s="7"/>
      <c r="O35" s="175"/>
      <c r="P35" s="107"/>
      <c r="Q35" s="175"/>
      <c r="R35" s="107"/>
      <c r="S35" s="7"/>
      <c r="T35" s="7"/>
      <c r="U35" s="7"/>
      <c r="V35" s="7"/>
      <c r="W35" s="7"/>
    </row>
    <row r="36" spans="1:23" ht="34.5" customHeight="1" x14ac:dyDescent="0.25">
      <c r="A36" s="250" t="s">
        <v>26</v>
      </c>
      <c r="B36" s="250"/>
      <c r="C36" s="6">
        <f>SUM(C28:C35)</f>
        <v>0.33800000000000002</v>
      </c>
      <c r="D36" s="176">
        <f>SUM(D28:D35)</f>
        <v>0</v>
      </c>
      <c r="E36" s="176">
        <f t="shared" ref="E36:H36" si="9">SUM(E28:E35)</f>
        <v>0</v>
      </c>
      <c r="F36" s="176">
        <f t="shared" si="9"/>
        <v>0</v>
      </c>
      <c r="G36" s="176">
        <f t="shared" si="9"/>
        <v>0</v>
      </c>
      <c r="H36" s="176">
        <f t="shared" si="9"/>
        <v>0</v>
      </c>
      <c r="I36" s="108">
        <f>SUM(I28:I35)</f>
        <v>0</v>
      </c>
      <c r="J36" s="108">
        <f t="shared" ref="J36:M36" si="10">SUM(J28:J35)</f>
        <v>0</v>
      </c>
      <c r="K36" s="108">
        <f t="shared" si="10"/>
        <v>0</v>
      </c>
      <c r="L36" s="108">
        <f t="shared" si="10"/>
        <v>0</v>
      </c>
      <c r="M36" s="108">
        <f t="shared" si="10"/>
        <v>0</v>
      </c>
      <c r="N36" s="13">
        <f>SUM(N28:N35)</f>
        <v>0</v>
      </c>
      <c r="O36" s="176">
        <f>SUM(O28:O35)</f>
        <v>0</v>
      </c>
      <c r="P36" s="108">
        <f t="shared" ref="P36:R36" si="11">SUM(P28:P35)</f>
        <v>0</v>
      </c>
      <c r="Q36" s="176">
        <f t="shared" ref="Q36" si="12">SUM(Q28:Q35)</f>
        <v>0</v>
      </c>
      <c r="R36" s="108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2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63">
        <v>0</v>
      </c>
      <c r="D40" s="175"/>
      <c r="E40" s="175"/>
      <c r="F40" s="175"/>
      <c r="G40" s="175"/>
      <c r="H40" s="175"/>
      <c r="I40" s="107"/>
      <c r="J40" s="107"/>
      <c r="K40" s="107"/>
      <c r="L40" s="107"/>
      <c r="M40" s="107"/>
      <c r="N40" s="7"/>
      <c r="O40" s="175"/>
      <c r="P40" s="107"/>
      <c r="Q40" s="175"/>
      <c r="R40" s="107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63">
        <v>0</v>
      </c>
      <c r="D41" s="175"/>
      <c r="E41" s="175"/>
      <c r="F41" s="175"/>
      <c r="G41" s="175"/>
      <c r="H41" s="175"/>
      <c r="I41" s="107"/>
      <c r="J41" s="107"/>
      <c r="K41" s="107"/>
      <c r="L41" s="107"/>
      <c r="M41" s="107"/>
      <c r="N41" s="7"/>
      <c r="O41" s="175"/>
      <c r="P41" s="107"/>
      <c r="Q41" s="175"/>
      <c r="R41" s="107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63">
        <v>0</v>
      </c>
      <c r="D42" s="175"/>
      <c r="E42" s="175"/>
      <c r="F42" s="175"/>
      <c r="G42" s="175"/>
      <c r="H42" s="175"/>
      <c r="I42" s="107"/>
      <c r="J42" s="107"/>
      <c r="K42" s="107"/>
      <c r="L42" s="107"/>
      <c r="M42" s="107"/>
      <c r="N42" s="7"/>
      <c r="O42" s="175"/>
      <c r="P42" s="107"/>
      <c r="Q42" s="175"/>
      <c r="R42" s="107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63">
        <v>0</v>
      </c>
      <c r="D43" s="175"/>
      <c r="E43" s="175"/>
      <c r="F43" s="175"/>
      <c r="G43" s="175"/>
      <c r="H43" s="175"/>
      <c r="I43" s="107"/>
      <c r="J43" s="107"/>
      <c r="K43" s="107"/>
      <c r="L43" s="107"/>
      <c r="M43" s="107"/>
      <c r="N43" s="7"/>
      <c r="O43" s="175"/>
      <c r="P43" s="107"/>
      <c r="Q43" s="175"/>
      <c r="R43" s="107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63">
        <v>0</v>
      </c>
      <c r="D44" s="175"/>
      <c r="E44" s="175"/>
      <c r="F44" s="175"/>
      <c r="G44" s="175"/>
      <c r="H44" s="175"/>
      <c r="I44" s="107"/>
      <c r="J44" s="107"/>
      <c r="K44" s="107"/>
      <c r="L44" s="107"/>
      <c r="M44" s="107"/>
      <c r="N44" s="7"/>
      <c r="O44" s="175"/>
      <c r="P44" s="107"/>
      <c r="Q44" s="175"/>
      <c r="R44" s="107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63">
        <v>0</v>
      </c>
      <c r="D45" s="175"/>
      <c r="E45" s="175"/>
      <c r="F45" s="175"/>
      <c r="G45" s="175"/>
      <c r="H45" s="175"/>
      <c r="I45" s="107"/>
      <c r="J45" s="107"/>
      <c r="K45" s="107"/>
      <c r="L45" s="107"/>
      <c r="M45" s="107"/>
      <c r="N45" s="7"/>
      <c r="O45" s="175"/>
      <c r="P45" s="107"/>
      <c r="Q45" s="175"/>
      <c r="R45" s="107"/>
      <c r="S45" s="7"/>
      <c r="T45" s="7"/>
      <c r="U45" s="7"/>
      <c r="V45" s="7"/>
      <c r="W45" s="7"/>
    </row>
    <row r="46" spans="1:23" ht="34.5" customHeight="1" x14ac:dyDescent="0.25">
      <c r="A46" s="250" t="s">
        <v>26</v>
      </c>
      <c r="B46" s="250"/>
      <c r="C46" s="250"/>
      <c r="D46" s="176">
        <f t="shared" ref="D46:W46" si="14">SUM(D40:D45)</f>
        <v>0</v>
      </c>
      <c r="E46" s="176">
        <f t="shared" si="14"/>
        <v>0</v>
      </c>
      <c r="F46" s="176">
        <f t="shared" si="14"/>
        <v>0</v>
      </c>
      <c r="G46" s="176">
        <f t="shared" si="14"/>
        <v>0</v>
      </c>
      <c r="H46" s="176">
        <f t="shared" si="14"/>
        <v>0</v>
      </c>
      <c r="I46" s="108">
        <f t="shared" si="14"/>
        <v>0</v>
      </c>
      <c r="J46" s="108">
        <f t="shared" si="14"/>
        <v>0</v>
      </c>
      <c r="K46" s="108">
        <f t="shared" si="14"/>
        <v>0</v>
      </c>
      <c r="L46" s="108">
        <f t="shared" si="14"/>
        <v>0</v>
      </c>
      <c r="M46" s="108">
        <f t="shared" si="14"/>
        <v>0</v>
      </c>
      <c r="N46" s="13">
        <f t="shared" si="14"/>
        <v>0</v>
      </c>
      <c r="O46" s="176">
        <f t="shared" si="14"/>
        <v>0</v>
      </c>
      <c r="P46" s="108">
        <f t="shared" si="14"/>
        <v>0</v>
      </c>
      <c r="Q46" s="176">
        <f t="shared" si="14"/>
        <v>0</v>
      </c>
      <c r="R46" s="108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52" t="s">
        <v>48</v>
      </c>
      <c r="C49" s="252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2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51" t="s">
        <v>23</v>
      </c>
      <c r="C50" s="251"/>
      <c r="D50" s="175">
        <f>D$24</f>
        <v>0</v>
      </c>
      <c r="E50" s="175">
        <f t="shared" ref="E50:W50" si="15">E$24</f>
        <v>0</v>
      </c>
      <c r="F50" s="175">
        <f t="shared" si="15"/>
        <v>0</v>
      </c>
      <c r="G50" s="175">
        <f t="shared" si="15"/>
        <v>0</v>
      </c>
      <c r="H50" s="175">
        <f t="shared" si="15"/>
        <v>0</v>
      </c>
      <c r="I50" s="107">
        <f>I$24</f>
        <v>0</v>
      </c>
      <c r="J50" s="107">
        <f t="shared" si="15"/>
        <v>0</v>
      </c>
      <c r="K50" s="107">
        <f t="shared" si="15"/>
        <v>0</v>
      </c>
      <c r="L50" s="107">
        <f t="shared" si="15"/>
        <v>0</v>
      </c>
      <c r="M50" s="107">
        <f t="shared" si="15"/>
        <v>0</v>
      </c>
      <c r="N50" s="7">
        <f>N$24</f>
        <v>0</v>
      </c>
      <c r="O50" s="175">
        <f>O$24</f>
        <v>0</v>
      </c>
      <c r="P50" s="107">
        <f t="shared" si="15"/>
        <v>0</v>
      </c>
      <c r="Q50" s="175">
        <f t="shared" si="15"/>
        <v>0</v>
      </c>
      <c r="R50" s="107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51" t="s">
        <v>29</v>
      </c>
      <c r="C51" s="251"/>
      <c r="D51" s="175">
        <f>D$36</f>
        <v>0</v>
      </c>
      <c r="E51" s="175">
        <f t="shared" ref="E51:W51" si="16">E$36</f>
        <v>0</v>
      </c>
      <c r="F51" s="175">
        <f t="shared" si="16"/>
        <v>0</v>
      </c>
      <c r="G51" s="175">
        <f t="shared" si="16"/>
        <v>0</v>
      </c>
      <c r="H51" s="175">
        <f t="shared" si="16"/>
        <v>0</v>
      </c>
      <c r="I51" s="107">
        <f>I$36</f>
        <v>0</v>
      </c>
      <c r="J51" s="107">
        <f t="shared" si="16"/>
        <v>0</v>
      </c>
      <c r="K51" s="107">
        <f t="shared" si="16"/>
        <v>0</v>
      </c>
      <c r="L51" s="107">
        <f t="shared" si="16"/>
        <v>0</v>
      </c>
      <c r="M51" s="107">
        <f t="shared" si="16"/>
        <v>0</v>
      </c>
      <c r="N51" s="7">
        <f>N$36</f>
        <v>0</v>
      </c>
      <c r="O51" s="175">
        <f>O$36</f>
        <v>0</v>
      </c>
      <c r="P51" s="107">
        <f t="shared" si="16"/>
        <v>0</v>
      </c>
      <c r="Q51" s="175">
        <f t="shared" si="16"/>
        <v>0</v>
      </c>
      <c r="R51" s="107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51" t="s">
        <v>41</v>
      </c>
      <c r="C52" s="251"/>
      <c r="D52" s="175">
        <f>D$46</f>
        <v>0</v>
      </c>
      <c r="E52" s="175">
        <f t="shared" ref="E52:W52" si="17">E$46</f>
        <v>0</v>
      </c>
      <c r="F52" s="175">
        <f t="shared" si="17"/>
        <v>0</v>
      </c>
      <c r="G52" s="175">
        <f t="shared" si="17"/>
        <v>0</v>
      </c>
      <c r="H52" s="175">
        <f t="shared" si="17"/>
        <v>0</v>
      </c>
      <c r="I52" s="107">
        <f>I$46</f>
        <v>0</v>
      </c>
      <c r="J52" s="107">
        <f t="shared" si="17"/>
        <v>0</v>
      </c>
      <c r="K52" s="107">
        <f t="shared" si="17"/>
        <v>0</v>
      </c>
      <c r="L52" s="107">
        <f t="shared" si="17"/>
        <v>0</v>
      </c>
      <c r="M52" s="107">
        <f t="shared" si="17"/>
        <v>0</v>
      </c>
      <c r="N52" s="7">
        <f>N$46</f>
        <v>0</v>
      </c>
      <c r="O52" s="175">
        <f>O$46</f>
        <v>0</v>
      </c>
      <c r="P52" s="107">
        <f t="shared" si="17"/>
        <v>0</v>
      </c>
      <c r="Q52" s="175">
        <f t="shared" si="17"/>
        <v>0</v>
      </c>
      <c r="R52" s="107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50" t="s">
        <v>49</v>
      </c>
      <c r="B53" s="250"/>
      <c r="C53" s="250"/>
      <c r="D53" s="176">
        <f>SUM(D50:D52)</f>
        <v>0</v>
      </c>
      <c r="E53" s="176">
        <f t="shared" ref="E53:H53" si="18">SUM(E50:E52)</f>
        <v>0</v>
      </c>
      <c r="F53" s="176">
        <f t="shared" si="18"/>
        <v>0</v>
      </c>
      <c r="G53" s="176">
        <f t="shared" si="18"/>
        <v>0</v>
      </c>
      <c r="H53" s="176">
        <f t="shared" si="18"/>
        <v>0</v>
      </c>
      <c r="I53" s="108">
        <f>SUM(I50:I52)</f>
        <v>0</v>
      </c>
      <c r="J53" s="108">
        <f t="shared" ref="J53:M53" si="19">SUM(J50:J52)</f>
        <v>0</v>
      </c>
      <c r="K53" s="108">
        <f t="shared" si="19"/>
        <v>0</v>
      </c>
      <c r="L53" s="108">
        <f t="shared" si="19"/>
        <v>0</v>
      </c>
      <c r="M53" s="108">
        <f t="shared" si="19"/>
        <v>0</v>
      </c>
      <c r="N53" s="13">
        <f>SUM(N50:N52)</f>
        <v>0</v>
      </c>
      <c r="O53" s="176">
        <f>SUM(O50:O52)</f>
        <v>0</v>
      </c>
      <c r="P53" s="108">
        <f t="shared" ref="P53:R53" si="20">SUM(P50:P52)</f>
        <v>0</v>
      </c>
      <c r="Q53" s="176">
        <f t="shared" ref="Q53" si="21">SUM(Q50:Q52)</f>
        <v>0</v>
      </c>
      <c r="R53" s="108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2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70">
        <v>0</v>
      </c>
      <c r="D57" s="175"/>
      <c r="E57" s="175"/>
      <c r="F57" s="175"/>
      <c r="G57" s="175"/>
      <c r="H57" s="175"/>
      <c r="I57" s="107"/>
      <c r="J57" s="107"/>
      <c r="K57" s="107"/>
      <c r="L57" s="107"/>
      <c r="M57" s="107"/>
      <c r="N57" s="7"/>
      <c r="O57" s="175"/>
      <c r="P57" s="107"/>
      <c r="Q57" s="175"/>
      <c r="R57" s="107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70">
        <v>0</v>
      </c>
      <c r="D58" s="175"/>
      <c r="E58" s="175"/>
      <c r="F58" s="175"/>
      <c r="G58" s="175"/>
      <c r="H58" s="175"/>
      <c r="I58" s="107"/>
      <c r="J58" s="107"/>
      <c r="K58" s="107"/>
      <c r="L58" s="107"/>
      <c r="M58" s="107"/>
      <c r="N58" s="7"/>
      <c r="O58" s="175"/>
      <c r="P58" s="107"/>
      <c r="Q58" s="175"/>
      <c r="R58" s="107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70">
        <v>0</v>
      </c>
      <c r="D59" s="175"/>
      <c r="E59" s="175"/>
      <c r="F59" s="175"/>
      <c r="G59" s="175"/>
      <c r="H59" s="175"/>
      <c r="I59" s="107"/>
      <c r="J59" s="107"/>
      <c r="K59" s="107"/>
      <c r="L59" s="107"/>
      <c r="M59" s="107"/>
      <c r="N59" s="7"/>
      <c r="O59" s="175"/>
      <c r="P59" s="107"/>
      <c r="Q59" s="175"/>
      <c r="R59" s="107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70">
        <v>0</v>
      </c>
      <c r="D60" s="175"/>
      <c r="E60" s="175"/>
      <c r="F60" s="175"/>
      <c r="G60" s="175"/>
      <c r="H60" s="175"/>
      <c r="I60" s="107"/>
      <c r="J60" s="107"/>
      <c r="K60" s="107"/>
      <c r="L60" s="107"/>
      <c r="M60" s="107"/>
      <c r="N60" s="7"/>
      <c r="O60" s="175"/>
      <c r="P60" s="107"/>
      <c r="Q60" s="175"/>
      <c r="R60" s="107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70">
        <v>0</v>
      </c>
      <c r="D61" s="175"/>
      <c r="E61" s="175"/>
      <c r="F61" s="175"/>
      <c r="G61" s="175"/>
      <c r="H61" s="175"/>
      <c r="I61" s="107"/>
      <c r="J61" s="107"/>
      <c r="K61" s="107"/>
      <c r="L61" s="107"/>
      <c r="M61" s="107"/>
      <c r="N61" s="7"/>
      <c r="O61" s="175"/>
      <c r="P61" s="107"/>
      <c r="Q61" s="175"/>
      <c r="R61" s="107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70">
        <v>0</v>
      </c>
      <c r="D62" s="175"/>
      <c r="E62" s="175"/>
      <c r="F62" s="175"/>
      <c r="G62" s="175"/>
      <c r="H62" s="175"/>
      <c r="I62" s="107"/>
      <c r="J62" s="107"/>
      <c r="K62" s="107"/>
      <c r="L62" s="107"/>
      <c r="M62" s="107"/>
      <c r="N62" s="7"/>
      <c r="O62" s="175"/>
      <c r="P62" s="107"/>
      <c r="Q62" s="175"/>
      <c r="R62" s="107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70">
        <v>0</v>
      </c>
      <c r="D63" s="175"/>
      <c r="E63" s="175"/>
      <c r="F63" s="175"/>
      <c r="G63" s="175"/>
      <c r="H63" s="175"/>
      <c r="I63" s="107"/>
      <c r="J63" s="107"/>
      <c r="K63" s="107"/>
      <c r="L63" s="107"/>
      <c r="M63" s="107"/>
      <c r="N63" s="7"/>
      <c r="O63" s="175"/>
      <c r="P63" s="107"/>
      <c r="Q63" s="175"/>
      <c r="R63" s="107"/>
      <c r="S63" s="7"/>
      <c r="T63" s="7"/>
      <c r="U63" s="7"/>
      <c r="V63" s="7"/>
      <c r="W63" s="7"/>
    </row>
    <row r="64" spans="1:23" ht="34.5" customHeight="1" x14ac:dyDescent="0.25">
      <c r="A64" s="250" t="s">
        <v>49</v>
      </c>
      <c r="B64" s="250"/>
      <c r="C64" s="5">
        <f>SUM(C57:C63)</f>
        <v>0</v>
      </c>
      <c r="D64" s="176">
        <f>SUM(D57:D63)</f>
        <v>0</v>
      </c>
      <c r="E64" s="176">
        <f t="shared" ref="E64:H64" si="23">SUM(E57:E63)</f>
        <v>0</v>
      </c>
      <c r="F64" s="176">
        <f t="shared" si="23"/>
        <v>0</v>
      </c>
      <c r="G64" s="176">
        <f t="shared" si="23"/>
        <v>0</v>
      </c>
      <c r="H64" s="176">
        <f t="shared" si="23"/>
        <v>0</v>
      </c>
      <c r="I64" s="108">
        <f>SUM(I57:I63)</f>
        <v>0</v>
      </c>
      <c r="J64" s="108">
        <f t="shared" ref="J64:M64" si="24">SUM(J57:J63)</f>
        <v>0</v>
      </c>
      <c r="K64" s="108">
        <f t="shared" si="24"/>
        <v>0</v>
      </c>
      <c r="L64" s="108">
        <f t="shared" si="24"/>
        <v>0</v>
      </c>
      <c r="M64" s="108">
        <f t="shared" si="24"/>
        <v>0</v>
      </c>
      <c r="N64" s="13">
        <f>SUM(N57:N63)</f>
        <v>0</v>
      </c>
      <c r="O64" s="176">
        <f>SUM(O57:O63)</f>
        <v>0</v>
      </c>
      <c r="P64" s="108">
        <f t="shared" ref="P64:R64" si="25">SUM(P57:P63)</f>
        <v>0</v>
      </c>
      <c r="Q64" s="176">
        <f t="shared" ref="Q64" si="26">SUM(Q57:Q63)</f>
        <v>0</v>
      </c>
      <c r="R64" s="108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2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70">
        <v>0</v>
      </c>
      <c r="D69" s="175"/>
      <c r="E69" s="175"/>
      <c r="F69" s="175"/>
      <c r="G69" s="175"/>
      <c r="H69" s="175"/>
      <c r="I69" s="107"/>
      <c r="J69" s="107"/>
      <c r="K69" s="107"/>
      <c r="L69" s="107"/>
      <c r="M69" s="107"/>
      <c r="N69" s="7"/>
      <c r="O69" s="175"/>
      <c r="P69" s="107"/>
      <c r="Q69" s="175"/>
      <c r="R69" s="107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70">
        <v>0</v>
      </c>
      <c r="D70" s="175"/>
      <c r="E70" s="175"/>
      <c r="F70" s="175"/>
      <c r="G70" s="175"/>
      <c r="H70" s="175"/>
      <c r="I70" s="107"/>
      <c r="J70" s="107"/>
      <c r="K70" s="107"/>
      <c r="L70" s="107"/>
      <c r="M70" s="107"/>
      <c r="N70" s="7"/>
      <c r="O70" s="175"/>
      <c r="P70" s="107"/>
      <c r="Q70" s="175"/>
      <c r="R70" s="107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70">
        <v>0</v>
      </c>
      <c r="D71" s="175"/>
      <c r="E71" s="175"/>
      <c r="F71" s="175"/>
      <c r="G71" s="175"/>
      <c r="H71" s="175"/>
      <c r="I71" s="107"/>
      <c r="J71" s="107"/>
      <c r="K71" s="107"/>
      <c r="L71" s="107"/>
      <c r="M71" s="107"/>
      <c r="N71" s="7"/>
      <c r="O71" s="175"/>
      <c r="P71" s="107"/>
      <c r="Q71" s="175"/>
      <c r="R71" s="107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70">
        <v>0</v>
      </c>
      <c r="D72" s="175"/>
      <c r="E72" s="175"/>
      <c r="F72" s="175"/>
      <c r="G72" s="175"/>
      <c r="H72" s="175"/>
      <c r="I72" s="107"/>
      <c r="J72" s="107"/>
      <c r="K72" s="107"/>
      <c r="L72" s="107"/>
      <c r="M72" s="107"/>
      <c r="N72" s="7"/>
      <c r="O72" s="175"/>
      <c r="P72" s="107"/>
      <c r="Q72" s="175"/>
      <c r="R72" s="107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70">
        <v>0</v>
      </c>
      <c r="D73" s="175"/>
      <c r="E73" s="175"/>
      <c r="F73" s="175"/>
      <c r="G73" s="175"/>
      <c r="H73" s="175"/>
      <c r="I73" s="107"/>
      <c r="J73" s="107"/>
      <c r="K73" s="107"/>
      <c r="L73" s="107"/>
      <c r="M73" s="107"/>
      <c r="N73" s="7"/>
      <c r="O73" s="175"/>
      <c r="P73" s="107"/>
      <c r="Q73" s="175"/>
      <c r="R73" s="107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70">
        <v>0</v>
      </c>
      <c r="D74" s="175"/>
      <c r="E74" s="175"/>
      <c r="F74" s="175"/>
      <c r="G74" s="175"/>
      <c r="H74" s="175"/>
      <c r="I74" s="107"/>
      <c r="J74" s="107"/>
      <c r="K74" s="107"/>
      <c r="L74" s="107"/>
      <c r="M74" s="107"/>
      <c r="N74" s="7"/>
      <c r="O74" s="175"/>
      <c r="P74" s="107"/>
      <c r="Q74" s="175"/>
      <c r="R74" s="107"/>
      <c r="S74" s="7"/>
      <c r="T74" s="7"/>
      <c r="U74" s="7"/>
      <c r="V74" s="7"/>
      <c r="W74" s="7"/>
    </row>
    <row r="75" spans="1:23" ht="34.5" customHeight="1" x14ac:dyDescent="0.25">
      <c r="A75" s="250" t="s">
        <v>49</v>
      </c>
      <c r="B75" s="250"/>
      <c r="C75" s="5">
        <f>SUM(C69:C74)</f>
        <v>0</v>
      </c>
      <c r="D75" s="176">
        <f>SUM(D69:D74)</f>
        <v>0</v>
      </c>
      <c r="E75" s="176">
        <f t="shared" ref="E75:H75" si="28">SUM(E69:E74)</f>
        <v>0</v>
      </c>
      <c r="F75" s="176">
        <f t="shared" si="28"/>
        <v>0</v>
      </c>
      <c r="G75" s="176">
        <f t="shared" si="28"/>
        <v>0</v>
      </c>
      <c r="H75" s="176">
        <f t="shared" si="28"/>
        <v>0</v>
      </c>
      <c r="I75" s="108">
        <f>SUM(I69:I74)</f>
        <v>0</v>
      </c>
      <c r="J75" s="108">
        <f t="shared" ref="J75:M75" si="29">SUM(J69:J74)</f>
        <v>0</v>
      </c>
      <c r="K75" s="108">
        <f t="shared" si="29"/>
        <v>0</v>
      </c>
      <c r="L75" s="108">
        <f t="shared" si="29"/>
        <v>0</v>
      </c>
      <c r="M75" s="108">
        <f t="shared" si="29"/>
        <v>0</v>
      </c>
      <c r="N75" s="13">
        <f>SUM(N69:N74)</f>
        <v>0</v>
      </c>
      <c r="O75" s="176">
        <f>SUM(O69:O74)</f>
        <v>0</v>
      </c>
      <c r="P75" s="108">
        <f t="shared" ref="P75:R75" si="30">SUM(P69:P74)</f>
        <v>0</v>
      </c>
      <c r="Q75" s="176">
        <f t="shared" ref="Q75" si="31">SUM(Q69:Q74)</f>
        <v>0</v>
      </c>
      <c r="R75" s="108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2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53" t="s">
        <v>199</v>
      </c>
      <c r="C79" s="254"/>
      <c r="D79" s="175">
        <f>'3.1. Insumos Uniformes'!I12</f>
        <v>0</v>
      </c>
      <c r="E79" s="175">
        <f>'3.1. Insumos Uniformes'!I35</f>
        <v>0</v>
      </c>
      <c r="F79" s="175">
        <f>'3.1. Insumos Uniformes'!I21</f>
        <v>0</v>
      </c>
      <c r="G79" s="175">
        <f>'3.1. Insumos Uniformes'!I35</f>
        <v>0</v>
      </c>
      <c r="H79" s="175">
        <f>'3.1. Insumos Uniformes'!I75</f>
        <v>0</v>
      </c>
      <c r="I79" s="107">
        <f>'3.1. Insumos Uniformes'!I12</f>
        <v>0</v>
      </c>
      <c r="J79" s="107">
        <f>'3.1. Insumos Uniformes'!I35</f>
        <v>0</v>
      </c>
      <c r="K79" s="107">
        <f>'3.1. Insumos Uniformes'!I21</f>
        <v>0</v>
      </c>
      <c r="L79" s="107">
        <f>'3.1. Insumos Uniformes'!I35</f>
        <v>0</v>
      </c>
      <c r="M79" s="107">
        <f>'3.1. Insumos Uniformes'!I75</f>
        <v>0</v>
      </c>
      <c r="N79" s="7">
        <f>'3.1. Insumos Uniformes'!I68</f>
        <v>0</v>
      </c>
      <c r="O79" s="175">
        <f>'3.1. Insumos Uniformes'!I45</f>
        <v>0</v>
      </c>
      <c r="P79" s="107">
        <f>'3.1. Insumos Uniformes'!I45</f>
        <v>0</v>
      </c>
      <c r="Q79" s="175">
        <f>'3.1. Insumos Uniformes'!H57</f>
        <v>0</v>
      </c>
      <c r="R79" s="107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53" t="s">
        <v>19</v>
      </c>
      <c r="C80" s="254"/>
      <c r="D80" s="177">
        <v>0</v>
      </c>
      <c r="E80" s="177">
        <v>0</v>
      </c>
      <c r="F80" s="177">
        <v>0</v>
      </c>
      <c r="G80" s="177">
        <v>0</v>
      </c>
      <c r="H80" s="177">
        <v>0</v>
      </c>
      <c r="I80" s="109">
        <v>0</v>
      </c>
      <c r="J80" s="109">
        <v>0</v>
      </c>
      <c r="K80" s="109">
        <v>0</v>
      </c>
      <c r="L80" s="109">
        <v>0</v>
      </c>
      <c r="M80" s="109">
        <v>0</v>
      </c>
      <c r="N80" s="40">
        <v>0</v>
      </c>
      <c r="O80" s="177">
        <v>0</v>
      </c>
      <c r="P80" s="109">
        <v>0</v>
      </c>
      <c r="Q80" s="177">
        <v>0</v>
      </c>
      <c r="R80" s="109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</row>
    <row r="81" spans="1:23" ht="34.5" customHeight="1" x14ac:dyDescent="0.25">
      <c r="A81" s="250" t="s">
        <v>49</v>
      </c>
      <c r="B81" s="250"/>
      <c r="C81" s="250"/>
      <c r="D81" s="176">
        <f t="shared" ref="D81:W81" si="33">SUM(D79:D80)</f>
        <v>0</v>
      </c>
      <c r="E81" s="176">
        <f t="shared" si="33"/>
        <v>0</v>
      </c>
      <c r="F81" s="176">
        <f t="shared" si="33"/>
        <v>0</v>
      </c>
      <c r="G81" s="176">
        <f t="shared" si="33"/>
        <v>0</v>
      </c>
      <c r="H81" s="176">
        <f t="shared" si="33"/>
        <v>0</v>
      </c>
      <c r="I81" s="108">
        <f t="shared" si="33"/>
        <v>0</v>
      </c>
      <c r="J81" s="108">
        <f t="shared" si="33"/>
        <v>0</v>
      </c>
      <c r="K81" s="108">
        <f t="shared" si="33"/>
        <v>0</v>
      </c>
      <c r="L81" s="108">
        <f t="shared" si="33"/>
        <v>0</v>
      </c>
      <c r="M81" s="108">
        <f t="shared" si="33"/>
        <v>0</v>
      </c>
      <c r="N81" s="13">
        <f t="shared" si="33"/>
        <v>0</v>
      </c>
      <c r="O81" s="176">
        <f t="shared" si="33"/>
        <v>0</v>
      </c>
      <c r="P81" s="108">
        <f t="shared" si="33"/>
        <v>0</v>
      </c>
      <c r="Q81" s="176">
        <f t="shared" si="33"/>
        <v>0</v>
      </c>
      <c r="R81" s="108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81:C81"/>
    <mergeCell ref="B80:C80"/>
    <mergeCell ref="B79:C79"/>
    <mergeCell ref="A64:B64"/>
    <mergeCell ref="A75:B75"/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</mergeCells>
  <pageMargins left="0.19685039370078741" right="0.19685039370078741" top="0.19685039370078741" bottom="0.19685039370078741" header="0" footer="0"/>
  <pageSetup paperSize="9" scale="38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E17" sqref="E17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56" t="s">
        <v>360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</row>
    <row r="2" spans="1:23" x14ac:dyDescent="0.25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</row>
    <row r="3" spans="1:23" x14ac:dyDescent="0.25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1:23" ht="105" customHeight="1" x14ac:dyDescent="0.25">
      <c r="A4" s="258" t="s">
        <v>210</v>
      </c>
      <c r="B4" s="259"/>
      <c r="C4" s="260"/>
      <c r="D4" s="178" t="s">
        <v>73</v>
      </c>
      <c r="E4" s="178" t="s">
        <v>74</v>
      </c>
      <c r="F4" s="178" t="s">
        <v>75</v>
      </c>
      <c r="G4" s="178" t="s">
        <v>76</v>
      </c>
      <c r="H4" s="178" t="s">
        <v>192</v>
      </c>
      <c r="I4" s="34" t="s">
        <v>187</v>
      </c>
      <c r="J4" s="34" t="s">
        <v>188</v>
      </c>
      <c r="K4" s="34" t="s">
        <v>189</v>
      </c>
      <c r="L4" s="34" t="s">
        <v>190</v>
      </c>
      <c r="M4" s="34" t="s">
        <v>191</v>
      </c>
      <c r="N4" s="38" t="s">
        <v>200</v>
      </c>
      <c r="O4" s="178" t="s">
        <v>201</v>
      </c>
      <c r="P4" s="38" t="s">
        <v>202</v>
      </c>
      <c r="Q4" s="178" t="s">
        <v>214</v>
      </c>
      <c r="R4" s="38" t="s">
        <v>203</v>
      </c>
      <c r="S4" s="36" t="s">
        <v>194</v>
      </c>
      <c r="T4" s="36" t="s">
        <v>193</v>
      </c>
      <c r="U4" s="36" t="s">
        <v>195</v>
      </c>
      <c r="V4" s="36" t="s">
        <v>196</v>
      </c>
      <c r="W4" s="36" t="s">
        <v>197</v>
      </c>
    </row>
    <row r="5" spans="1:23" s="41" customFormat="1" ht="45" customHeight="1" x14ac:dyDescent="0.25">
      <c r="A5" s="8" t="s">
        <v>8</v>
      </c>
      <c r="B5" s="257" t="s">
        <v>205</v>
      </c>
      <c r="C5" s="257"/>
      <c r="D5" s="175">
        <f>'1. Mão de Obra'!D$18</f>
        <v>0</v>
      </c>
      <c r="E5" s="175">
        <f>'1. Mão de Obra'!E$18</f>
        <v>0</v>
      </c>
      <c r="F5" s="175">
        <f>'1. Mão de Obra'!F$18</f>
        <v>0</v>
      </c>
      <c r="G5" s="175">
        <f>'1. Mão de Obra'!G$18</f>
        <v>0</v>
      </c>
      <c r="H5" s="175">
        <f>'1. Mão de Obra'!H$18</f>
        <v>0</v>
      </c>
      <c r="I5" s="71">
        <f>'1. Mão de Obra'!I$18</f>
        <v>0</v>
      </c>
      <c r="J5" s="71">
        <f>'1. Mão de Obra'!J$18</f>
        <v>0</v>
      </c>
      <c r="K5" s="71">
        <f>'1. Mão de Obra'!K$18</f>
        <v>0</v>
      </c>
      <c r="L5" s="71">
        <f>'1. Mão de Obra'!L$18</f>
        <v>0</v>
      </c>
      <c r="M5" s="71">
        <f>'1. Mão de Obra'!M$18</f>
        <v>0</v>
      </c>
      <c r="N5" s="7">
        <f>'1. Mão de Obra'!N$18</f>
        <v>0</v>
      </c>
      <c r="O5" s="175">
        <f>'1. Mão de Obra'!O$18</f>
        <v>0</v>
      </c>
      <c r="P5" s="107">
        <f>'1. Mão de Obra'!P$18</f>
        <v>0</v>
      </c>
      <c r="Q5" s="175">
        <f>'1. Mão de Obra'!Q$18</f>
        <v>0</v>
      </c>
      <c r="R5" s="107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1" customFormat="1" ht="45" customHeight="1" x14ac:dyDescent="0.25">
      <c r="A6" s="8" t="s">
        <v>9</v>
      </c>
      <c r="B6" s="257" t="s">
        <v>206</v>
      </c>
      <c r="C6" s="257"/>
      <c r="D6" s="175">
        <f>'1. Mão de Obra'!D$53</f>
        <v>0</v>
      </c>
      <c r="E6" s="175">
        <f>'1. Mão de Obra'!E$53</f>
        <v>0</v>
      </c>
      <c r="F6" s="175">
        <f>'1. Mão de Obra'!F$53</f>
        <v>0</v>
      </c>
      <c r="G6" s="175">
        <f>'1. Mão de Obra'!G$53</f>
        <v>0</v>
      </c>
      <c r="H6" s="175">
        <f>'1. Mão de Obra'!H$53</f>
        <v>0</v>
      </c>
      <c r="I6" s="71">
        <f>'1. Mão de Obra'!I$53</f>
        <v>0</v>
      </c>
      <c r="J6" s="71">
        <f>'1. Mão de Obra'!J$53</f>
        <v>0</v>
      </c>
      <c r="K6" s="71">
        <f>'1. Mão de Obra'!K$53</f>
        <v>0</v>
      </c>
      <c r="L6" s="71">
        <f>'1. Mão de Obra'!L$53</f>
        <v>0</v>
      </c>
      <c r="M6" s="71">
        <f>'1. Mão de Obra'!M$53</f>
        <v>0</v>
      </c>
      <c r="N6" s="7">
        <f>'1. Mão de Obra'!N$53</f>
        <v>0</v>
      </c>
      <c r="O6" s="175">
        <f>'1. Mão de Obra'!O$53</f>
        <v>0</v>
      </c>
      <c r="P6" s="107">
        <f>'1. Mão de Obra'!P$53</f>
        <v>0</v>
      </c>
      <c r="Q6" s="175">
        <f>'1. Mão de Obra'!Q$53</f>
        <v>0</v>
      </c>
      <c r="R6" s="107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1" customFormat="1" ht="45" customHeight="1" x14ac:dyDescent="0.25">
      <c r="A7" s="8" t="s">
        <v>10</v>
      </c>
      <c r="B7" s="257" t="s">
        <v>207</v>
      </c>
      <c r="C7" s="257"/>
      <c r="D7" s="175">
        <f>'1. Mão de Obra'!D$64</f>
        <v>0</v>
      </c>
      <c r="E7" s="175">
        <f>'1. Mão de Obra'!E$64</f>
        <v>0</v>
      </c>
      <c r="F7" s="175">
        <f>'1. Mão de Obra'!F$64</f>
        <v>0</v>
      </c>
      <c r="G7" s="175">
        <f>'1. Mão de Obra'!G$64</f>
        <v>0</v>
      </c>
      <c r="H7" s="175">
        <f>'1. Mão de Obra'!H$64</f>
        <v>0</v>
      </c>
      <c r="I7" s="71">
        <f>'1. Mão de Obra'!I$64</f>
        <v>0</v>
      </c>
      <c r="J7" s="71">
        <f>'1. Mão de Obra'!J$64</f>
        <v>0</v>
      </c>
      <c r="K7" s="71">
        <f>'1. Mão de Obra'!K$64</f>
        <v>0</v>
      </c>
      <c r="L7" s="71">
        <f>'1. Mão de Obra'!L$64</f>
        <v>0</v>
      </c>
      <c r="M7" s="71">
        <f>'1. Mão de Obra'!M$64</f>
        <v>0</v>
      </c>
      <c r="N7" s="7">
        <f>'1. Mão de Obra'!N$64</f>
        <v>0</v>
      </c>
      <c r="O7" s="175">
        <f>'1. Mão de Obra'!O$64</f>
        <v>0</v>
      </c>
      <c r="P7" s="107">
        <f>'1. Mão de Obra'!P$64</f>
        <v>0</v>
      </c>
      <c r="Q7" s="175">
        <f>'1. Mão de Obra'!Q$64</f>
        <v>0</v>
      </c>
      <c r="R7" s="107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1" customFormat="1" ht="45" customHeight="1" x14ac:dyDescent="0.25">
      <c r="A8" s="8" t="s">
        <v>11</v>
      </c>
      <c r="B8" s="257" t="s">
        <v>208</v>
      </c>
      <c r="C8" s="257"/>
      <c r="D8" s="175">
        <f>'1. Mão de Obra'!D$75</f>
        <v>0</v>
      </c>
      <c r="E8" s="175">
        <f>'1. Mão de Obra'!E$75</f>
        <v>0</v>
      </c>
      <c r="F8" s="175">
        <f>'1. Mão de Obra'!F$75</f>
        <v>0</v>
      </c>
      <c r="G8" s="175">
        <f>'1. Mão de Obra'!G$75</f>
        <v>0</v>
      </c>
      <c r="H8" s="175">
        <f>'1. Mão de Obra'!H$75</f>
        <v>0</v>
      </c>
      <c r="I8" s="71">
        <f>'1. Mão de Obra'!I$75</f>
        <v>0</v>
      </c>
      <c r="J8" s="71">
        <f>'1. Mão de Obra'!J$75</f>
        <v>0</v>
      </c>
      <c r="K8" s="71">
        <f>'1. Mão de Obra'!K$75</f>
        <v>0</v>
      </c>
      <c r="L8" s="71">
        <f>'1. Mão de Obra'!L$75</f>
        <v>0</v>
      </c>
      <c r="M8" s="71">
        <f>'1. Mão de Obra'!M$75</f>
        <v>0</v>
      </c>
      <c r="N8" s="7">
        <f>'1. Mão de Obra'!N$75</f>
        <v>0</v>
      </c>
      <c r="O8" s="175">
        <f>'1. Mão de Obra'!O$75</f>
        <v>0</v>
      </c>
      <c r="P8" s="107">
        <f>'1. Mão de Obra'!P$75</f>
        <v>0</v>
      </c>
      <c r="Q8" s="175">
        <f>'1. Mão de Obra'!Q$75</f>
        <v>0</v>
      </c>
      <c r="R8" s="107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1" customFormat="1" ht="45" customHeight="1" x14ac:dyDescent="0.25">
      <c r="A9" s="8" t="s">
        <v>12</v>
      </c>
      <c r="B9" s="257" t="s">
        <v>209</v>
      </c>
      <c r="C9" s="257"/>
      <c r="D9" s="175">
        <f>'1. Mão de Obra'!D$81</f>
        <v>0</v>
      </c>
      <c r="E9" s="175">
        <f>'1. Mão de Obra'!E$81</f>
        <v>0</v>
      </c>
      <c r="F9" s="175">
        <f>'1. Mão de Obra'!F$81</f>
        <v>0</v>
      </c>
      <c r="G9" s="175">
        <f>'1. Mão de Obra'!G$81</f>
        <v>0</v>
      </c>
      <c r="H9" s="175">
        <f>'1. Mão de Obra'!H$81</f>
        <v>0</v>
      </c>
      <c r="I9" s="71">
        <f>'1. Mão de Obra'!I$81</f>
        <v>0</v>
      </c>
      <c r="J9" s="71">
        <f>'1. Mão de Obra'!J$81</f>
        <v>0</v>
      </c>
      <c r="K9" s="71">
        <f>'1. Mão de Obra'!K$81</f>
        <v>0</v>
      </c>
      <c r="L9" s="71">
        <f>'1. Mão de Obra'!L$81</f>
        <v>0</v>
      </c>
      <c r="M9" s="71">
        <f>'1. Mão de Obra'!M$81</f>
        <v>0</v>
      </c>
      <c r="N9" s="7">
        <f>'1. Mão de Obra'!N$81</f>
        <v>0</v>
      </c>
      <c r="O9" s="175">
        <f>'1. Mão de Obra'!O$81</f>
        <v>0</v>
      </c>
      <c r="P9" s="107">
        <f>'1. Mão de Obra'!P$81</f>
        <v>0</v>
      </c>
      <c r="Q9" s="175">
        <f>'1. Mão de Obra'!Q$81</f>
        <v>0</v>
      </c>
      <c r="R9" s="107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55" t="s">
        <v>204</v>
      </c>
      <c r="B10" s="255"/>
      <c r="C10" s="255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7" zoomScaleNormal="100" workbookViewId="0">
      <selection activeCell="G75" sqref="G75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5" customHeight="1" x14ac:dyDescent="0.3">
      <c r="B1" s="242" t="s">
        <v>362</v>
      </c>
    </row>
    <row r="2" spans="1:17" ht="24.75" customHeight="1" thickBot="1" x14ac:dyDescent="0.3">
      <c r="A2" s="15"/>
      <c r="B2" s="264" t="s">
        <v>98</v>
      </c>
      <c r="C2" s="264"/>
      <c r="D2" s="264"/>
      <c r="E2" s="264"/>
      <c r="F2" s="264"/>
      <c r="G2" s="264"/>
      <c r="H2" s="264"/>
      <c r="I2" s="264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77" t="s">
        <v>99</v>
      </c>
      <c r="C3" s="278"/>
      <c r="D3" s="278"/>
      <c r="E3" s="278"/>
      <c r="F3" s="278"/>
      <c r="G3" s="278"/>
      <c r="H3" s="278"/>
      <c r="I3" s="279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80"/>
      <c r="C4" s="281"/>
      <c r="D4" s="281"/>
      <c r="E4" s="281"/>
      <c r="F4" s="281"/>
      <c r="G4" s="281"/>
      <c r="H4" s="281"/>
      <c r="I4" s="282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13" t="s">
        <v>311</v>
      </c>
      <c r="C5" s="114" t="s">
        <v>100</v>
      </c>
      <c r="D5" s="114" t="s">
        <v>101</v>
      </c>
      <c r="E5" s="115" t="s">
        <v>102</v>
      </c>
      <c r="F5" s="116" t="s">
        <v>103</v>
      </c>
      <c r="G5" s="243" t="s">
        <v>146</v>
      </c>
      <c r="H5" s="243" t="s">
        <v>147</v>
      </c>
      <c r="I5" s="244" t="s">
        <v>198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17" t="s">
        <v>104</v>
      </c>
      <c r="C6" s="118" t="s">
        <v>105</v>
      </c>
      <c r="D6" s="118" t="s">
        <v>101</v>
      </c>
      <c r="E6" s="119">
        <v>2</v>
      </c>
      <c r="F6" s="119">
        <v>12</v>
      </c>
      <c r="G6" s="120">
        <v>0</v>
      </c>
      <c r="H6" s="121">
        <f>E6*G6</f>
        <v>0</v>
      </c>
      <c r="I6" s="122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23" t="s">
        <v>106</v>
      </c>
      <c r="C7" s="124" t="s">
        <v>105</v>
      </c>
      <c r="D7" s="124" t="s">
        <v>101</v>
      </c>
      <c r="E7" s="125">
        <v>3</v>
      </c>
      <c r="F7" s="126">
        <v>12</v>
      </c>
      <c r="G7" s="127">
        <v>0</v>
      </c>
      <c r="H7" s="128">
        <f t="shared" ref="H7:H11" si="0">E7*G7</f>
        <v>0</v>
      </c>
      <c r="I7" s="129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23" t="s">
        <v>107</v>
      </c>
      <c r="C8" s="124" t="s">
        <v>105</v>
      </c>
      <c r="D8" s="124" t="s">
        <v>101</v>
      </c>
      <c r="E8" s="125">
        <v>1</v>
      </c>
      <c r="F8" s="126">
        <v>24</v>
      </c>
      <c r="G8" s="127">
        <v>0</v>
      </c>
      <c r="H8" s="128">
        <f t="shared" si="0"/>
        <v>0</v>
      </c>
      <c r="I8" s="129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23" t="s">
        <v>108</v>
      </c>
      <c r="C9" s="124" t="s">
        <v>109</v>
      </c>
      <c r="D9" s="124" t="s">
        <v>110</v>
      </c>
      <c r="E9" s="126">
        <v>2</v>
      </c>
      <c r="F9" s="126">
        <v>12</v>
      </c>
      <c r="G9" s="127">
        <v>0</v>
      </c>
      <c r="H9" s="128">
        <f t="shared" si="0"/>
        <v>0</v>
      </c>
      <c r="I9" s="129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23" t="s">
        <v>111</v>
      </c>
      <c r="C10" s="124" t="s">
        <v>109</v>
      </c>
      <c r="D10" s="124" t="s">
        <v>110</v>
      </c>
      <c r="E10" s="126">
        <v>1</v>
      </c>
      <c r="F10" s="126">
        <v>12</v>
      </c>
      <c r="G10" s="127">
        <v>0</v>
      </c>
      <c r="H10" s="128">
        <f t="shared" si="0"/>
        <v>0</v>
      </c>
      <c r="I10" s="129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30" t="s">
        <v>112</v>
      </c>
      <c r="C11" s="131" t="s">
        <v>109</v>
      </c>
      <c r="D11" s="131" t="s">
        <v>110</v>
      </c>
      <c r="E11" s="132">
        <v>24</v>
      </c>
      <c r="F11" s="132">
        <v>12</v>
      </c>
      <c r="G11" s="133">
        <v>0</v>
      </c>
      <c r="H11" s="134">
        <f t="shared" si="0"/>
        <v>0</v>
      </c>
      <c r="I11" s="135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36"/>
      <c r="C12" s="137"/>
      <c r="D12" s="137"/>
      <c r="E12" s="137"/>
      <c r="F12" s="137"/>
      <c r="G12" s="138"/>
      <c r="H12" s="138"/>
      <c r="I12" s="139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74" t="s">
        <v>305</v>
      </c>
      <c r="C13" s="275"/>
      <c r="D13" s="275"/>
      <c r="E13" s="275"/>
      <c r="F13" s="275"/>
      <c r="G13" s="275"/>
      <c r="H13" s="275"/>
      <c r="I13" s="282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40" t="s">
        <v>311</v>
      </c>
      <c r="C14" s="141" t="s">
        <v>113</v>
      </c>
      <c r="D14" s="141" t="s">
        <v>101</v>
      </c>
      <c r="E14" s="142" t="s">
        <v>102</v>
      </c>
      <c r="F14" s="142" t="s">
        <v>103</v>
      </c>
      <c r="G14" s="245" t="s">
        <v>146</v>
      </c>
      <c r="H14" s="245" t="s">
        <v>147</v>
      </c>
      <c r="I14" s="246" t="s">
        <v>198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43" t="s">
        <v>114</v>
      </c>
      <c r="C15" s="118" t="s">
        <v>105</v>
      </c>
      <c r="D15" s="118" t="s">
        <v>101</v>
      </c>
      <c r="E15" s="119">
        <v>2</v>
      </c>
      <c r="F15" s="119">
        <v>12</v>
      </c>
      <c r="G15" s="120">
        <v>0</v>
      </c>
      <c r="H15" s="121">
        <f t="shared" ref="H15:H20" si="2">E15*G15</f>
        <v>0</v>
      </c>
      <c r="I15" s="122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44" t="s">
        <v>312</v>
      </c>
      <c r="C16" s="124" t="s">
        <v>105</v>
      </c>
      <c r="D16" s="124" t="s">
        <v>101</v>
      </c>
      <c r="E16" s="125">
        <v>3</v>
      </c>
      <c r="F16" s="126">
        <v>12</v>
      </c>
      <c r="G16" s="127">
        <v>0</v>
      </c>
      <c r="H16" s="128">
        <f t="shared" si="2"/>
        <v>0</v>
      </c>
      <c r="I16" s="129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45" t="s">
        <v>107</v>
      </c>
      <c r="C17" s="124" t="s">
        <v>105</v>
      </c>
      <c r="D17" s="124" t="s">
        <v>101</v>
      </c>
      <c r="E17" s="125">
        <v>1</v>
      </c>
      <c r="F17" s="126">
        <v>24</v>
      </c>
      <c r="G17" s="127">
        <v>0</v>
      </c>
      <c r="H17" s="128">
        <f t="shared" si="2"/>
        <v>0</v>
      </c>
      <c r="I17" s="129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45" t="s">
        <v>115</v>
      </c>
      <c r="C18" s="124" t="s">
        <v>109</v>
      </c>
      <c r="D18" s="124" t="s">
        <v>110</v>
      </c>
      <c r="E18" s="126">
        <v>2</v>
      </c>
      <c r="F18" s="126">
        <v>12</v>
      </c>
      <c r="G18" s="127">
        <v>0</v>
      </c>
      <c r="H18" s="128">
        <f t="shared" si="2"/>
        <v>0</v>
      </c>
      <c r="I18" s="129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45" t="s">
        <v>111</v>
      </c>
      <c r="C19" s="124" t="s">
        <v>109</v>
      </c>
      <c r="D19" s="124" t="s">
        <v>110</v>
      </c>
      <c r="E19" s="126">
        <v>1</v>
      </c>
      <c r="F19" s="126">
        <v>12</v>
      </c>
      <c r="G19" s="127">
        <v>0</v>
      </c>
      <c r="H19" s="128">
        <f t="shared" si="2"/>
        <v>0</v>
      </c>
      <c r="I19" s="129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46" t="s">
        <v>313</v>
      </c>
      <c r="C20" s="131" t="s">
        <v>109</v>
      </c>
      <c r="D20" s="131" t="s">
        <v>110</v>
      </c>
      <c r="E20" s="132">
        <v>24</v>
      </c>
      <c r="F20" s="132">
        <v>12</v>
      </c>
      <c r="G20" s="133">
        <v>0</v>
      </c>
      <c r="H20" s="134">
        <f t="shared" si="2"/>
        <v>0</v>
      </c>
      <c r="I20" s="135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47"/>
      <c r="C21" s="137"/>
      <c r="D21" s="137"/>
      <c r="E21" s="137"/>
      <c r="F21" s="137"/>
      <c r="G21" s="138"/>
      <c r="H21" s="138"/>
      <c r="I21" s="139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74" t="s">
        <v>306</v>
      </c>
      <c r="C22" s="275"/>
      <c r="D22" s="275"/>
      <c r="E22" s="275"/>
      <c r="F22" s="275"/>
      <c r="G22" s="275"/>
      <c r="H22" s="275"/>
      <c r="I22" s="282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40" t="s">
        <v>311</v>
      </c>
      <c r="C23" s="141" t="s">
        <v>113</v>
      </c>
      <c r="D23" s="141" t="s">
        <v>101</v>
      </c>
      <c r="E23" s="142" t="s">
        <v>102</v>
      </c>
      <c r="F23" s="142" t="s">
        <v>103</v>
      </c>
      <c r="G23" s="245" t="s">
        <v>146</v>
      </c>
      <c r="H23" s="245" t="s">
        <v>147</v>
      </c>
      <c r="I23" s="246" t="s">
        <v>198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48" t="s">
        <v>116</v>
      </c>
      <c r="C24" s="118" t="s">
        <v>105</v>
      </c>
      <c r="D24" s="118" t="s">
        <v>101</v>
      </c>
      <c r="E24" s="119">
        <v>2</v>
      </c>
      <c r="F24" s="119">
        <v>12</v>
      </c>
      <c r="G24" s="120">
        <v>0</v>
      </c>
      <c r="H24" s="121">
        <f t="shared" ref="H24:H34" si="4">E24*G24</f>
        <v>0</v>
      </c>
      <c r="I24" s="122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23" t="s">
        <v>117</v>
      </c>
      <c r="C25" s="124" t="s">
        <v>105</v>
      </c>
      <c r="D25" s="124" t="s">
        <v>101</v>
      </c>
      <c r="E25" s="126">
        <v>3</v>
      </c>
      <c r="F25" s="126">
        <v>12</v>
      </c>
      <c r="G25" s="127">
        <v>0</v>
      </c>
      <c r="H25" s="128">
        <f t="shared" si="4"/>
        <v>0</v>
      </c>
      <c r="I25" s="129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23" t="s">
        <v>107</v>
      </c>
      <c r="C26" s="124" t="s">
        <v>105</v>
      </c>
      <c r="D26" s="124" t="s">
        <v>101</v>
      </c>
      <c r="E26" s="126">
        <v>1</v>
      </c>
      <c r="F26" s="126">
        <v>24</v>
      </c>
      <c r="G26" s="127">
        <v>0</v>
      </c>
      <c r="H26" s="128">
        <f t="shared" si="4"/>
        <v>0</v>
      </c>
      <c r="I26" s="129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23" t="s">
        <v>118</v>
      </c>
      <c r="C27" s="124" t="s">
        <v>109</v>
      </c>
      <c r="D27" s="124" t="s">
        <v>110</v>
      </c>
      <c r="E27" s="126">
        <v>2</v>
      </c>
      <c r="F27" s="126">
        <v>12</v>
      </c>
      <c r="G27" s="127">
        <v>0</v>
      </c>
      <c r="H27" s="128">
        <f t="shared" si="4"/>
        <v>0</v>
      </c>
      <c r="I27" s="129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23" t="s">
        <v>119</v>
      </c>
      <c r="C28" s="124" t="s">
        <v>109</v>
      </c>
      <c r="D28" s="124" t="s">
        <v>110</v>
      </c>
      <c r="E28" s="126">
        <v>1</v>
      </c>
      <c r="F28" s="126">
        <v>12</v>
      </c>
      <c r="G28" s="127">
        <v>0</v>
      </c>
      <c r="H28" s="128">
        <f t="shared" si="4"/>
        <v>0</v>
      </c>
      <c r="I28" s="129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44" t="s">
        <v>120</v>
      </c>
      <c r="C29" s="149" t="s">
        <v>105</v>
      </c>
      <c r="D29" s="124" t="s">
        <v>101</v>
      </c>
      <c r="E29" s="126">
        <v>12</v>
      </c>
      <c r="F29" s="126">
        <v>12</v>
      </c>
      <c r="G29" s="127">
        <v>0</v>
      </c>
      <c r="H29" s="128">
        <f t="shared" si="4"/>
        <v>0</v>
      </c>
      <c r="I29" s="129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50" t="s">
        <v>314</v>
      </c>
      <c r="C30" s="124" t="s">
        <v>109</v>
      </c>
      <c r="D30" s="124" t="s">
        <v>110</v>
      </c>
      <c r="E30" s="126">
        <v>24</v>
      </c>
      <c r="F30" s="126">
        <v>12</v>
      </c>
      <c r="G30" s="127">
        <v>0</v>
      </c>
      <c r="H30" s="128">
        <f t="shared" si="4"/>
        <v>0</v>
      </c>
      <c r="I30" s="129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51" t="s">
        <v>121</v>
      </c>
      <c r="C31" s="152" t="s">
        <v>109</v>
      </c>
      <c r="D31" s="152" t="s">
        <v>101</v>
      </c>
      <c r="E31" s="126">
        <v>24</v>
      </c>
      <c r="F31" s="126">
        <v>12</v>
      </c>
      <c r="G31" s="127">
        <v>0</v>
      </c>
      <c r="H31" s="128">
        <f t="shared" si="4"/>
        <v>0</v>
      </c>
      <c r="I31" s="129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23" t="s">
        <v>122</v>
      </c>
      <c r="C32" s="124" t="s">
        <v>109</v>
      </c>
      <c r="D32" s="124" t="s">
        <v>101</v>
      </c>
      <c r="E32" s="126">
        <v>2</v>
      </c>
      <c r="F32" s="126">
        <v>12</v>
      </c>
      <c r="G32" s="127">
        <v>0</v>
      </c>
      <c r="H32" s="128">
        <f t="shared" si="4"/>
        <v>0</v>
      </c>
      <c r="I32" s="129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23" t="s">
        <v>123</v>
      </c>
      <c r="C33" s="124" t="s">
        <v>109</v>
      </c>
      <c r="D33" s="124" t="s">
        <v>101</v>
      </c>
      <c r="E33" s="126">
        <v>1</v>
      </c>
      <c r="F33" s="126">
        <v>12</v>
      </c>
      <c r="G33" s="127">
        <v>0</v>
      </c>
      <c r="H33" s="128">
        <f t="shared" si="4"/>
        <v>0</v>
      </c>
      <c r="I33" s="129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46" t="s">
        <v>315</v>
      </c>
      <c r="C34" s="131" t="s">
        <v>109</v>
      </c>
      <c r="D34" s="131" t="s">
        <v>101</v>
      </c>
      <c r="E34" s="132">
        <v>1</v>
      </c>
      <c r="F34" s="132">
        <v>12</v>
      </c>
      <c r="G34" s="133">
        <v>0</v>
      </c>
      <c r="H34" s="134">
        <f t="shared" si="4"/>
        <v>0</v>
      </c>
      <c r="I34" s="135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47"/>
      <c r="C35" s="137"/>
      <c r="D35" s="137"/>
      <c r="E35" s="137"/>
      <c r="F35" s="137"/>
      <c r="G35" s="138"/>
      <c r="H35" s="138"/>
      <c r="I35" s="139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74" t="s">
        <v>124</v>
      </c>
      <c r="C36" s="275"/>
      <c r="D36" s="275"/>
      <c r="E36" s="275"/>
      <c r="F36" s="275"/>
      <c r="G36" s="275"/>
      <c r="H36" s="275"/>
      <c r="I36" s="282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40" t="s">
        <v>311</v>
      </c>
      <c r="C37" s="141" t="s">
        <v>100</v>
      </c>
      <c r="D37" s="141" t="s">
        <v>101</v>
      </c>
      <c r="E37" s="142" t="s">
        <v>102</v>
      </c>
      <c r="F37" s="142" t="s">
        <v>103</v>
      </c>
      <c r="G37" s="245" t="s">
        <v>146</v>
      </c>
      <c r="H37" s="245" t="s">
        <v>147</v>
      </c>
      <c r="I37" s="246" t="s">
        <v>198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17" t="s">
        <v>104</v>
      </c>
      <c r="C38" s="118" t="s">
        <v>105</v>
      </c>
      <c r="D38" s="118" t="s">
        <v>101</v>
      </c>
      <c r="E38" s="119">
        <v>2</v>
      </c>
      <c r="F38" s="119">
        <v>12</v>
      </c>
      <c r="G38" s="153">
        <v>0</v>
      </c>
      <c r="H38" s="121">
        <f t="shared" ref="H38:H44" si="6">E38*G38</f>
        <v>0</v>
      </c>
      <c r="I38" s="122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23" t="s">
        <v>106</v>
      </c>
      <c r="C39" s="124" t="s">
        <v>105</v>
      </c>
      <c r="D39" s="124" t="s">
        <v>101</v>
      </c>
      <c r="E39" s="126">
        <v>3</v>
      </c>
      <c r="F39" s="126">
        <v>12</v>
      </c>
      <c r="G39" s="154">
        <v>0</v>
      </c>
      <c r="H39" s="128">
        <f t="shared" si="6"/>
        <v>0</v>
      </c>
      <c r="I39" s="129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23" t="s">
        <v>107</v>
      </c>
      <c r="C40" s="124" t="s">
        <v>105</v>
      </c>
      <c r="D40" s="124" t="s">
        <v>101</v>
      </c>
      <c r="E40" s="126">
        <v>1</v>
      </c>
      <c r="F40" s="126">
        <v>24</v>
      </c>
      <c r="G40" s="154">
        <v>0</v>
      </c>
      <c r="H40" s="128">
        <f t="shared" si="6"/>
        <v>0</v>
      </c>
      <c r="I40" s="129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23" t="s">
        <v>108</v>
      </c>
      <c r="C41" s="124" t="s">
        <v>109</v>
      </c>
      <c r="D41" s="124" t="s">
        <v>110</v>
      </c>
      <c r="E41" s="126">
        <v>2</v>
      </c>
      <c r="F41" s="126">
        <v>12</v>
      </c>
      <c r="G41" s="154">
        <v>0</v>
      </c>
      <c r="H41" s="128">
        <f t="shared" si="6"/>
        <v>0</v>
      </c>
      <c r="I41" s="129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23" t="s">
        <v>111</v>
      </c>
      <c r="C42" s="124" t="s">
        <v>109</v>
      </c>
      <c r="D42" s="124" t="s">
        <v>110</v>
      </c>
      <c r="E42" s="126">
        <v>1</v>
      </c>
      <c r="F42" s="126">
        <v>12</v>
      </c>
      <c r="G42" s="154">
        <v>0</v>
      </c>
      <c r="H42" s="128">
        <f t="shared" si="6"/>
        <v>0</v>
      </c>
      <c r="I42" s="129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23" t="s">
        <v>125</v>
      </c>
      <c r="C43" s="124" t="s">
        <v>109</v>
      </c>
      <c r="D43" s="124" t="s">
        <v>101</v>
      </c>
      <c r="E43" s="126">
        <v>24</v>
      </c>
      <c r="F43" s="126">
        <v>12</v>
      </c>
      <c r="G43" s="154">
        <v>0</v>
      </c>
      <c r="H43" s="128">
        <f t="shared" si="6"/>
        <v>0</v>
      </c>
      <c r="I43" s="129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30" t="s">
        <v>126</v>
      </c>
      <c r="C44" s="131" t="s">
        <v>109</v>
      </c>
      <c r="D44" s="131" t="s">
        <v>110</v>
      </c>
      <c r="E44" s="132">
        <v>24</v>
      </c>
      <c r="F44" s="132">
        <v>12</v>
      </c>
      <c r="G44" s="155">
        <v>0</v>
      </c>
      <c r="H44" s="134">
        <f t="shared" si="6"/>
        <v>0</v>
      </c>
      <c r="I44" s="135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36"/>
      <c r="C45" s="137"/>
      <c r="D45" s="137"/>
      <c r="E45" s="137"/>
      <c r="F45" s="137"/>
      <c r="G45" s="156"/>
      <c r="H45" s="138"/>
      <c r="I45" s="139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74" t="s">
        <v>307</v>
      </c>
      <c r="C46" s="275"/>
      <c r="D46" s="275"/>
      <c r="E46" s="275"/>
      <c r="F46" s="275"/>
      <c r="G46" s="275"/>
      <c r="H46" s="275"/>
      <c r="I46" s="282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40" t="s">
        <v>311</v>
      </c>
      <c r="C47" s="141" t="s">
        <v>113</v>
      </c>
      <c r="D47" s="141" t="s">
        <v>101</v>
      </c>
      <c r="E47" s="142" t="s">
        <v>102</v>
      </c>
      <c r="F47" s="142" t="s">
        <v>103</v>
      </c>
      <c r="G47" s="245" t="s">
        <v>146</v>
      </c>
      <c r="H47" s="245" t="s">
        <v>147</v>
      </c>
      <c r="I47" s="246" t="s">
        <v>198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17" t="s">
        <v>104</v>
      </c>
      <c r="C48" s="118" t="s">
        <v>105</v>
      </c>
      <c r="D48" s="118" t="s">
        <v>101</v>
      </c>
      <c r="E48" s="119">
        <v>3</v>
      </c>
      <c r="F48" s="119">
        <v>12</v>
      </c>
      <c r="G48" s="120">
        <v>0</v>
      </c>
      <c r="H48" s="121">
        <f t="shared" ref="H48:H56" si="8">E48*G48</f>
        <v>0</v>
      </c>
      <c r="I48" s="122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23" t="s">
        <v>106</v>
      </c>
      <c r="C49" s="124" t="s">
        <v>105</v>
      </c>
      <c r="D49" s="124" t="s">
        <v>101</v>
      </c>
      <c r="E49" s="126">
        <v>4</v>
      </c>
      <c r="F49" s="126">
        <v>12</v>
      </c>
      <c r="G49" s="127">
        <v>0</v>
      </c>
      <c r="H49" s="128">
        <f t="shared" si="8"/>
        <v>0</v>
      </c>
      <c r="I49" s="129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23" t="s">
        <v>107</v>
      </c>
      <c r="C50" s="124" t="s">
        <v>105</v>
      </c>
      <c r="D50" s="124" t="s">
        <v>101</v>
      </c>
      <c r="E50" s="126">
        <v>1</v>
      </c>
      <c r="F50" s="126">
        <v>24</v>
      </c>
      <c r="G50" s="127">
        <v>0</v>
      </c>
      <c r="H50" s="128">
        <f t="shared" si="8"/>
        <v>0</v>
      </c>
      <c r="I50" s="129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23" t="s">
        <v>127</v>
      </c>
      <c r="C51" s="124" t="s">
        <v>109</v>
      </c>
      <c r="D51" s="124" t="s">
        <v>110</v>
      </c>
      <c r="E51" s="126">
        <v>2</v>
      </c>
      <c r="F51" s="126">
        <v>12</v>
      </c>
      <c r="G51" s="127">
        <v>0</v>
      </c>
      <c r="H51" s="128">
        <f t="shared" si="8"/>
        <v>0</v>
      </c>
      <c r="I51" s="129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50" t="s">
        <v>128</v>
      </c>
      <c r="C52" s="124" t="s">
        <v>109</v>
      </c>
      <c r="D52" s="124" t="s">
        <v>101</v>
      </c>
      <c r="E52" s="126">
        <v>2</v>
      </c>
      <c r="F52" s="126">
        <v>12</v>
      </c>
      <c r="G52" s="127">
        <v>0</v>
      </c>
      <c r="H52" s="128">
        <f t="shared" si="8"/>
        <v>0</v>
      </c>
      <c r="I52" s="129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23" t="s">
        <v>129</v>
      </c>
      <c r="C53" s="124" t="s">
        <v>109</v>
      </c>
      <c r="D53" s="124" t="s">
        <v>101</v>
      </c>
      <c r="E53" s="126">
        <v>1</v>
      </c>
      <c r="F53" s="126">
        <v>24</v>
      </c>
      <c r="G53" s="127">
        <v>0</v>
      </c>
      <c r="H53" s="128">
        <f t="shared" si="8"/>
        <v>0</v>
      </c>
      <c r="I53" s="129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23" t="s">
        <v>130</v>
      </c>
      <c r="C54" s="124" t="s">
        <v>109</v>
      </c>
      <c r="D54" s="124" t="s">
        <v>110</v>
      </c>
      <c r="E54" s="126">
        <v>2</v>
      </c>
      <c r="F54" s="126">
        <v>12</v>
      </c>
      <c r="G54" s="127">
        <v>0</v>
      </c>
      <c r="H54" s="128">
        <f t="shared" si="8"/>
        <v>0</v>
      </c>
      <c r="I54" s="129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57" t="s">
        <v>131</v>
      </c>
      <c r="C55" s="158" t="s">
        <v>109</v>
      </c>
      <c r="D55" s="158" t="s">
        <v>101</v>
      </c>
      <c r="E55" s="159">
        <v>24</v>
      </c>
      <c r="F55" s="159">
        <v>12</v>
      </c>
      <c r="G55" s="127">
        <v>0</v>
      </c>
      <c r="H55" s="128">
        <f t="shared" si="8"/>
        <v>0</v>
      </c>
      <c r="I55" s="129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30" t="s">
        <v>132</v>
      </c>
      <c r="C56" s="131" t="s">
        <v>109</v>
      </c>
      <c r="D56" s="131" t="s">
        <v>101</v>
      </c>
      <c r="E56" s="132">
        <v>1</v>
      </c>
      <c r="F56" s="132">
        <v>12</v>
      </c>
      <c r="G56" s="133">
        <v>0</v>
      </c>
      <c r="H56" s="134">
        <f t="shared" si="8"/>
        <v>0</v>
      </c>
      <c r="I56" s="135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36"/>
      <c r="C57" s="137"/>
      <c r="D57" s="137"/>
      <c r="E57" s="137"/>
      <c r="F57" s="137"/>
      <c r="G57" s="138"/>
      <c r="H57" s="138"/>
      <c r="I57" s="139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74" t="s">
        <v>308</v>
      </c>
      <c r="C58" s="275"/>
      <c r="D58" s="275"/>
      <c r="E58" s="275"/>
      <c r="F58" s="275"/>
      <c r="G58" s="275"/>
      <c r="H58" s="275"/>
      <c r="I58" s="282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40" t="s">
        <v>311</v>
      </c>
      <c r="C59" s="141" t="s">
        <v>113</v>
      </c>
      <c r="D59" s="141" t="s">
        <v>101</v>
      </c>
      <c r="E59" s="142" t="s">
        <v>102</v>
      </c>
      <c r="F59" s="142" t="s">
        <v>103</v>
      </c>
      <c r="G59" s="245" t="s">
        <v>146</v>
      </c>
      <c r="H59" s="245" t="s">
        <v>147</v>
      </c>
      <c r="I59" s="246" t="s">
        <v>198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48" t="s">
        <v>133</v>
      </c>
      <c r="C60" s="118" t="s">
        <v>105</v>
      </c>
      <c r="D60" s="118" t="s">
        <v>101</v>
      </c>
      <c r="E60" s="119">
        <v>2</v>
      </c>
      <c r="F60" s="119">
        <v>12</v>
      </c>
      <c r="G60" s="120">
        <v>0</v>
      </c>
      <c r="H60" s="121">
        <f t="shared" ref="H60:H67" si="10">E60*G60</f>
        <v>0</v>
      </c>
      <c r="I60" s="122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23" t="s">
        <v>134</v>
      </c>
      <c r="C61" s="124" t="s">
        <v>105</v>
      </c>
      <c r="D61" s="124" t="s">
        <v>101</v>
      </c>
      <c r="E61" s="126">
        <v>3</v>
      </c>
      <c r="F61" s="126">
        <v>12</v>
      </c>
      <c r="G61" s="127">
        <v>0</v>
      </c>
      <c r="H61" s="128">
        <f t="shared" si="10"/>
        <v>0</v>
      </c>
      <c r="I61" s="129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23" t="s">
        <v>107</v>
      </c>
      <c r="C62" s="124" t="s">
        <v>105</v>
      </c>
      <c r="D62" s="124" t="s">
        <v>101</v>
      </c>
      <c r="E62" s="126">
        <v>1</v>
      </c>
      <c r="F62" s="126">
        <v>24</v>
      </c>
      <c r="G62" s="127">
        <v>0</v>
      </c>
      <c r="H62" s="128">
        <f t="shared" si="10"/>
        <v>0</v>
      </c>
      <c r="I62" s="129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23" t="s">
        <v>115</v>
      </c>
      <c r="C63" s="124" t="s">
        <v>109</v>
      </c>
      <c r="D63" s="124" t="s">
        <v>110</v>
      </c>
      <c r="E63" s="126">
        <v>2</v>
      </c>
      <c r="F63" s="126">
        <v>12</v>
      </c>
      <c r="G63" s="127">
        <v>0</v>
      </c>
      <c r="H63" s="128">
        <f t="shared" si="10"/>
        <v>0</v>
      </c>
      <c r="I63" s="129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23" t="s">
        <v>135</v>
      </c>
      <c r="C64" s="124" t="s">
        <v>109</v>
      </c>
      <c r="D64" s="124" t="s">
        <v>110</v>
      </c>
      <c r="E64" s="126">
        <v>24</v>
      </c>
      <c r="F64" s="126">
        <v>12</v>
      </c>
      <c r="G64" s="127">
        <v>0</v>
      </c>
      <c r="H64" s="128">
        <f t="shared" si="10"/>
        <v>0</v>
      </c>
      <c r="I64" s="129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50" t="s">
        <v>136</v>
      </c>
      <c r="C65" s="124" t="s">
        <v>109</v>
      </c>
      <c r="D65" s="124" t="s">
        <v>101</v>
      </c>
      <c r="E65" s="126">
        <v>24</v>
      </c>
      <c r="F65" s="126">
        <v>12</v>
      </c>
      <c r="G65" s="127">
        <v>0</v>
      </c>
      <c r="H65" s="128">
        <f t="shared" si="10"/>
        <v>0</v>
      </c>
      <c r="I65" s="129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60" t="s">
        <v>137</v>
      </c>
      <c r="C66" s="158" t="s">
        <v>109</v>
      </c>
      <c r="D66" s="158" t="s">
        <v>101</v>
      </c>
      <c r="E66" s="159">
        <v>1</v>
      </c>
      <c r="F66" s="159">
        <v>12</v>
      </c>
      <c r="G66" s="127">
        <v>0</v>
      </c>
      <c r="H66" s="128">
        <f t="shared" si="10"/>
        <v>0</v>
      </c>
      <c r="I66" s="129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46" t="s">
        <v>316</v>
      </c>
      <c r="C67" s="131" t="s">
        <v>109</v>
      </c>
      <c r="D67" s="131" t="s">
        <v>101</v>
      </c>
      <c r="E67" s="132">
        <v>6</v>
      </c>
      <c r="F67" s="132">
        <v>12</v>
      </c>
      <c r="G67" s="133">
        <v>0</v>
      </c>
      <c r="H67" s="134">
        <f t="shared" si="10"/>
        <v>0</v>
      </c>
      <c r="I67" s="135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47"/>
      <c r="C68" s="137"/>
      <c r="D68" s="137"/>
      <c r="E68" s="137"/>
      <c r="F68" s="137"/>
      <c r="G68" s="138"/>
      <c r="H68" s="138"/>
      <c r="I68" s="139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74" t="s">
        <v>309</v>
      </c>
      <c r="C69" s="275"/>
      <c r="D69" s="275"/>
      <c r="E69" s="275"/>
      <c r="F69" s="275"/>
      <c r="G69" s="275"/>
      <c r="H69" s="275"/>
      <c r="I69" s="282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40" t="s">
        <v>311</v>
      </c>
      <c r="C70" s="141" t="s">
        <v>113</v>
      </c>
      <c r="D70" s="141" t="s">
        <v>101</v>
      </c>
      <c r="E70" s="142" t="s">
        <v>102</v>
      </c>
      <c r="F70" s="142" t="s">
        <v>103</v>
      </c>
      <c r="G70" s="245" t="s">
        <v>146</v>
      </c>
      <c r="H70" s="245" t="s">
        <v>147</v>
      </c>
      <c r="I70" s="246" t="s">
        <v>198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48" t="s">
        <v>317</v>
      </c>
      <c r="C71" s="118" t="s">
        <v>105</v>
      </c>
      <c r="D71" s="118" t="s">
        <v>101</v>
      </c>
      <c r="E71" s="119">
        <v>2</v>
      </c>
      <c r="F71" s="119">
        <v>12</v>
      </c>
      <c r="G71" s="120">
        <v>0</v>
      </c>
      <c r="H71" s="121">
        <f t="shared" ref="H71:H74" si="12">E71*G71</f>
        <v>0</v>
      </c>
      <c r="I71" s="122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23" t="s">
        <v>138</v>
      </c>
      <c r="C72" s="124" t="s">
        <v>105</v>
      </c>
      <c r="D72" s="124" t="s">
        <v>101</v>
      </c>
      <c r="E72" s="126">
        <v>4</v>
      </c>
      <c r="F72" s="126">
        <v>12</v>
      </c>
      <c r="G72" s="127">
        <v>0</v>
      </c>
      <c r="H72" s="128">
        <f t="shared" si="12"/>
        <v>0</v>
      </c>
      <c r="I72" s="129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23" t="s">
        <v>139</v>
      </c>
      <c r="C73" s="124" t="s">
        <v>105</v>
      </c>
      <c r="D73" s="124" t="s">
        <v>101</v>
      </c>
      <c r="E73" s="126">
        <v>1</v>
      </c>
      <c r="F73" s="126">
        <v>24</v>
      </c>
      <c r="G73" s="127">
        <v>0</v>
      </c>
      <c r="H73" s="128">
        <f t="shared" si="12"/>
        <v>0</v>
      </c>
      <c r="I73" s="129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30" t="s">
        <v>140</v>
      </c>
      <c r="C74" s="131" t="s">
        <v>105</v>
      </c>
      <c r="D74" s="131" t="s">
        <v>110</v>
      </c>
      <c r="E74" s="132">
        <v>2</v>
      </c>
      <c r="F74" s="132">
        <v>12</v>
      </c>
      <c r="G74" s="133">
        <v>0</v>
      </c>
      <c r="H74" s="134">
        <f t="shared" si="12"/>
        <v>0</v>
      </c>
      <c r="I74" s="135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61"/>
      <c r="C75" s="162"/>
      <c r="D75" s="162"/>
      <c r="E75" s="162"/>
      <c r="F75" s="162"/>
      <c r="G75" s="163"/>
      <c r="H75" s="163"/>
      <c r="I75" s="139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12"/>
      <c r="B76" s="274" t="s">
        <v>141</v>
      </c>
      <c r="C76" s="275"/>
      <c r="D76" s="275"/>
      <c r="E76" s="276"/>
      <c r="F76" s="162"/>
      <c r="G76" s="163"/>
      <c r="H76" s="163"/>
      <c r="I76" s="163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271" t="s">
        <v>318</v>
      </c>
      <c r="C77" s="272"/>
      <c r="D77" s="272"/>
      <c r="E77" s="273"/>
      <c r="F77" s="162"/>
      <c r="G77" s="163"/>
      <c r="H77" s="163"/>
      <c r="I77" s="163"/>
      <c r="J77" s="16"/>
      <c r="K77" s="16"/>
      <c r="L77" s="16"/>
      <c r="M77" s="16"/>
      <c r="N77" s="16"/>
      <c r="O77" s="16"/>
      <c r="P77" s="16"/>
      <c r="Q77" s="16"/>
    </row>
    <row r="78" spans="1:17" ht="40.5" customHeight="1" x14ac:dyDescent="0.25">
      <c r="A78" s="27"/>
      <c r="B78" s="265" t="s">
        <v>319</v>
      </c>
      <c r="C78" s="266"/>
      <c r="D78" s="266"/>
      <c r="E78" s="267"/>
      <c r="F78" s="162"/>
      <c r="G78" s="163"/>
      <c r="H78" s="163"/>
      <c r="I78" s="163"/>
      <c r="J78" s="16"/>
      <c r="K78" s="16"/>
      <c r="L78" s="16"/>
      <c r="M78" s="16"/>
      <c r="N78" s="16"/>
      <c r="O78" s="16"/>
      <c r="P78" s="16"/>
      <c r="Q78" s="16"/>
    </row>
    <row r="79" spans="1:17" ht="26.25" customHeight="1" x14ac:dyDescent="0.25">
      <c r="A79" s="27"/>
      <c r="B79" s="265" t="s">
        <v>320</v>
      </c>
      <c r="C79" s="266"/>
      <c r="D79" s="266"/>
      <c r="E79" s="267"/>
      <c r="F79" s="162"/>
      <c r="G79" s="163"/>
      <c r="H79" s="163"/>
      <c r="I79" s="163"/>
      <c r="J79" s="16"/>
      <c r="K79" s="16"/>
      <c r="L79" s="16"/>
      <c r="M79" s="16"/>
      <c r="N79" s="16"/>
      <c r="O79" s="16"/>
      <c r="P79" s="16"/>
      <c r="Q79" s="16"/>
    </row>
    <row r="80" spans="1:17" ht="17.25" customHeight="1" x14ac:dyDescent="0.25">
      <c r="A80" s="28"/>
      <c r="B80" s="261" t="s">
        <v>321</v>
      </c>
      <c r="C80" s="262"/>
      <c r="D80" s="262"/>
      <c r="E80" s="263"/>
      <c r="F80" s="162"/>
      <c r="G80" s="163"/>
      <c r="H80" s="163"/>
      <c r="I80" s="163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61" t="s">
        <v>322</v>
      </c>
      <c r="C81" s="262"/>
      <c r="D81" s="262"/>
      <c r="E81" s="263"/>
      <c r="F81" s="162"/>
      <c r="G81" s="163"/>
      <c r="H81" s="163"/>
      <c r="I81" s="163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261" t="s">
        <v>323</v>
      </c>
      <c r="C82" s="262"/>
      <c r="D82" s="262"/>
      <c r="E82" s="263"/>
      <c r="F82" s="162"/>
      <c r="G82" s="163"/>
      <c r="H82" s="163"/>
      <c r="I82" s="163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61" t="s">
        <v>324</v>
      </c>
      <c r="C83" s="262"/>
      <c r="D83" s="262"/>
      <c r="E83" s="263"/>
      <c r="F83" s="162"/>
      <c r="G83" s="163"/>
      <c r="H83" s="163"/>
      <c r="I83" s="163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61" t="s">
        <v>325</v>
      </c>
      <c r="C84" s="262"/>
      <c r="D84" s="262"/>
      <c r="E84" s="263"/>
      <c r="F84" s="162"/>
      <c r="G84" s="163"/>
      <c r="H84" s="163"/>
      <c r="I84" s="163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61" t="s">
        <v>326</v>
      </c>
      <c r="C85" s="262"/>
      <c r="D85" s="262"/>
      <c r="E85" s="263"/>
      <c r="F85" s="162"/>
      <c r="G85" s="163"/>
      <c r="H85" s="163"/>
      <c r="I85" s="163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283" t="s">
        <v>327</v>
      </c>
      <c r="C86" s="284"/>
      <c r="D86" s="284"/>
      <c r="E86" s="285"/>
      <c r="F86" s="162"/>
      <c r="G86" s="163"/>
      <c r="H86" s="163"/>
      <c r="I86" s="163"/>
      <c r="J86" s="16"/>
      <c r="K86" s="16"/>
      <c r="L86" s="16"/>
      <c r="M86" s="16"/>
      <c r="N86" s="16"/>
      <c r="O86" s="16"/>
      <c r="P86" s="16"/>
      <c r="Q86" s="16"/>
    </row>
    <row r="87" spans="1:17" ht="23.25" customHeight="1" x14ac:dyDescent="0.25">
      <c r="A87" s="28"/>
      <c r="B87" s="265" t="s">
        <v>328</v>
      </c>
      <c r="C87" s="266"/>
      <c r="D87" s="266"/>
      <c r="E87" s="267"/>
      <c r="F87" s="162"/>
      <c r="G87" s="163"/>
      <c r="H87" s="163"/>
      <c r="I87" s="163"/>
      <c r="J87" s="16"/>
      <c r="K87" s="16"/>
      <c r="L87" s="16"/>
      <c r="M87" s="16"/>
      <c r="N87" s="16"/>
      <c r="O87" s="16"/>
      <c r="P87" s="16"/>
      <c r="Q87" s="16"/>
    </row>
    <row r="88" spans="1:17" ht="24.75" customHeight="1" x14ac:dyDescent="0.25">
      <c r="A88" s="28"/>
      <c r="B88" s="261" t="s">
        <v>329</v>
      </c>
      <c r="C88" s="262"/>
      <c r="D88" s="262"/>
      <c r="E88" s="263"/>
      <c r="F88" s="162"/>
      <c r="G88" s="163"/>
      <c r="H88" s="163"/>
      <c r="I88" s="163"/>
      <c r="J88" s="16"/>
      <c r="K88" s="16"/>
      <c r="L88" s="16"/>
      <c r="M88" s="16"/>
      <c r="N88" s="16"/>
      <c r="O88" s="16"/>
      <c r="P88" s="16"/>
      <c r="Q88" s="16"/>
    </row>
    <row r="89" spans="1:17" ht="24.75" customHeight="1" x14ac:dyDescent="0.25">
      <c r="A89" s="28"/>
      <c r="B89" s="261" t="s">
        <v>330</v>
      </c>
      <c r="C89" s="262"/>
      <c r="D89" s="262"/>
      <c r="E89" s="263"/>
      <c r="F89" s="162"/>
      <c r="G89" s="163"/>
      <c r="H89" s="163"/>
      <c r="I89" s="163"/>
      <c r="J89" s="16"/>
      <c r="K89" s="16"/>
      <c r="L89" s="16"/>
      <c r="M89" s="16"/>
      <c r="N89" s="16"/>
      <c r="O89" s="16"/>
      <c r="P89" s="16"/>
      <c r="Q89" s="16"/>
    </row>
    <row r="90" spans="1:17" ht="19.5" customHeight="1" thickBot="1" x14ac:dyDescent="0.3">
      <c r="A90" s="28"/>
      <c r="B90" s="268" t="s">
        <v>331</v>
      </c>
      <c r="C90" s="269"/>
      <c r="D90" s="269"/>
      <c r="E90" s="270"/>
      <c r="F90" s="162"/>
      <c r="G90" s="163"/>
      <c r="H90" s="163"/>
      <c r="I90" s="163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23">
    <mergeCell ref="B90:E90"/>
    <mergeCell ref="B77:E77"/>
    <mergeCell ref="B76:E76"/>
    <mergeCell ref="B3:I4"/>
    <mergeCell ref="B13:I13"/>
    <mergeCell ref="B22:I22"/>
    <mergeCell ref="B36:I36"/>
    <mergeCell ref="B46:I46"/>
    <mergeCell ref="B58:I58"/>
    <mergeCell ref="B69:I69"/>
    <mergeCell ref="B85:E85"/>
    <mergeCell ref="B84:E84"/>
    <mergeCell ref="B83:E83"/>
    <mergeCell ref="B82:E82"/>
    <mergeCell ref="B86:E86"/>
    <mergeCell ref="B87:E87"/>
    <mergeCell ref="B88:E88"/>
    <mergeCell ref="B89:E89"/>
    <mergeCell ref="B2:I2"/>
    <mergeCell ref="B81:E81"/>
    <mergeCell ref="B80:E80"/>
    <mergeCell ref="B79:E79"/>
    <mergeCell ref="B78:E78"/>
  </mergeCells>
  <pageMargins left="0.19685039370078741" right="0.19685039370078741" top="0.19685039370078741" bottom="0.19685039370078741" header="0" footer="0"/>
  <pageSetup scale="58" pageOrder="overThenDown" orientation="portrait" r:id="rId1"/>
  <rowBreaks count="2" manualBreakCount="2">
    <brk id="35" max="9" man="1"/>
    <brk id="68" max="9" man="1"/>
  </rowBreaks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984"/>
  <sheetViews>
    <sheetView topLeftCell="A5" zoomScaleNormal="100" workbookViewId="0">
      <selection activeCell="H17" sqref="H17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286" t="s">
        <v>363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32" ht="15" customHeight="1" thickBot="1" x14ac:dyDescent="0.25"/>
    <row r="3" spans="1:32" ht="22.5" customHeight="1" x14ac:dyDescent="0.2">
      <c r="B3" s="287" t="s">
        <v>359</v>
      </c>
      <c r="C3" s="288"/>
      <c r="D3" s="288"/>
      <c r="E3" s="288"/>
      <c r="F3" s="288"/>
      <c r="G3" s="288"/>
      <c r="H3" s="297" t="s">
        <v>256</v>
      </c>
      <c r="I3" s="298"/>
      <c r="J3" s="299"/>
      <c r="K3" s="294" t="s">
        <v>175</v>
      </c>
      <c r="L3" s="291" t="s">
        <v>168</v>
      </c>
    </row>
    <row r="4" spans="1:32" ht="22.5" customHeight="1" x14ac:dyDescent="0.2">
      <c r="A4" s="33"/>
      <c r="B4" s="289"/>
      <c r="C4" s="290"/>
      <c r="D4" s="290"/>
      <c r="E4" s="290"/>
      <c r="F4" s="290"/>
      <c r="G4" s="290"/>
      <c r="H4" s="300"/>
      <c r="I4" s="301"/>
      <c r="J4" s="302"/>
      <c r="K4" s="295"/>
      <c r="L4" s="292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164" t="s">
        <v>142</v>
      </c>
      <c r="C5" s="165" t="s">
        <v>169</v>
      </c>
      <c r="D5" s="165" t="s">
        <v>170</v>
      </c>
      <c r="E5" s="166" t="s">
        <v>171</v>
      </c>
      <c r="F5" s="165" t="s">
        <v>103</v>
      </c>
      <c r="G5" s="165" t="s">
        <v>172</v>
      </c>
      <c r="H5" s="167" t="s">
        <v>146</v>
      </c>
      <c r="I5" s="167" t="s">
        <v>173</v>
      </c>
      <c r="J5" s="167" t="s">
        <v>174</v>
      </c>
      <c r="K5" s="296"/>
      <c r="L5" s="29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223" t="s">
        <v>176</v>
      </c>
      <c r="C6" s="224" t="s">
        <v>151</v>
      </c>
      <c r="D6" s="224" t="s">
        <v>167</v>
      </c>
      <c r="E6" s="225">
        <v>1</v>
      </c>
      <c r="F6" s="188">
        <v>120</v>
      </c>
      <c r="G6" s="189">
        <v>0.05</v>
      </c>
      <c r="H6" s="190">
        <v>0</v>
      </c>
      <c r="I6" s="237">
        <f t="shared" ref="I6:I16" si="0">H6*G6</f>
        <v>0</v>
      </c>
      <c r="J6" s="237">
        <f t="shared" ref="J6:J16" si="1">((H6-I6)/F6)*E6</f>
        <v>0</v>
      </c>
      <c r="K6" s="191"/>
      <c r="L6" s="19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26" t="s">
        <v>177</v>
      </c>
      <c r="C7" s="219" t="s">
        <v>151</v>
      </c>
      <c r="D7" s="219" t="s">
        <v>167</v>
      </c>
      <c r="E7" s="220">
        <v>1</v>
      </c>
      <c r="F7" s="183">
        <v>120</v>
      </c>
      <c r="G7" s="184">
        <v>0.05</v>
      </c>
      <c r="H7" s="168">
        <v>0</v>
      </c>
      <c r="I7" s="238">
        <f t="shared" si="0"/>
        <v>0</v>
      </c>
      <c r="J7" s="238">
        <f t="shared" si="1"/>
        <v>0</v>
      </c>
      <c r="K7" s="169"/>
      <c r="L7" s="170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26" t="s">
        <v>186</v>
      </c>
      <c r="C8" s="219" t="s">
        <v>151</v>
      </c>
      <c r="D8" s="219" t="s">
        <v>167</v>
      </c>
      <c r="E8" s="220">
        <v>1</v>
      </c>
      <c r="F8" s="183">
        <v>120</v>
      </c>
      <c r="G8" s="184">
        <v>0.05</v>
      </c>
      <c r="H8" s="168">
        <v>0</v>
      </c>
      <c r="I8" s="238">
        <f t="shared" si="0"/>
        <v>0</v>
      </c>
      <c r="J8" s="238">
        <f t="shared" si="1"/>
        <v>0</v>
      </c>
      <c r="K8" s="169"/>
      <c r="L8" s="170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26" t="s">
        <v>178</v>
      </c>
      <c r="C9" s="219" t="s">
        <v>151</v>
      </c>
      <c r="D9" s="219" t="s">
        <v>167</v>
      </c>
      <c r="E9" s="220">
        <v>1</v>
      </c>
      <c r="F9" s="183">
        <v>120</v>
      </c>
      <c r="G9" s="184">
        <v>0.05</v>
      </c>
      <c r="H9" s="168">
        <v>0</v>
      </c>
      <c r="I9" s="238">
        <f t="shared" si="0"/>
        <v>0</v>
      </c>
      <c r="J9" s="238">
        <f t="shared" si="1"/>
        <v>0</v>
      </c>
      <c r="K9" s="169"/>
      <c r="L9" s="170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26" t="s">
        <v>179</v>
      </c>
      <c r="C10" s="219" t="s">
        <v>151</v>
      </c>
      <c r="D10" s="219" t="s">
        <v>167</v>
      </c>
      <c r="E10" s="220">
        <v>1</v>
      </c>
      <c r="F10" s="183">
        <v>120</v>
      </c>
      <c r="G10" s="184">
        <v>0.05</v>
      </c>
      <c r="H10" s="168">
        <v>0</v>
      </c>
      <c r="I10" s="238">
        <f t="shared" si="0"/>
        <v>0</v>
      </c>
      <c r="J10" s="238">
        <f t="shared" si="1"/>
        <v>0</v>
      </c>
      <c r="K10" s="169"/>
      <c r="L10" s="170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26" t="s">
        <v>180</v>
      </c>
      <c r="C11" s="219" t="s">
        <v>151</v>
      </c>
      <c r="D11" s="219" t="s">
        <v>167</v>
      </c>
      <c r="E11" s="220">
        <v>1</v>
      </c>
      <c r="F11" s="183">
        <v>120</v>
      </c>
      <c r="G11" s="184">
        <v>0.05</v>
      </c>
      <c r="H11" s="168">
        <v>0</v>
      </c>
      <c r="I11" s="238">
        <f t="shared" si="0"/>
        <v>0</v>
      </c>
      <c r="J11" s="238">
        <f t="shared" si="1"/>
        <v>0</v>
      </c>
      <c r="K11" s="169"/>
      <c r="L11" s="170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26" t="s">
        <v>181</v>
      </c>
      <c r="C12" s="219" t="s">
        <v>151</v>
      </c>
      <c r="D12" s="219" t="s">
        <v>167</v>
      </c>
      <c r="E12" s="220">
        <v>1</v>
      </c>
      <c r="F12" s="183">
        <v>120</v>
      </c>
      <c r="G12" s="184">
        <v>0.05</v>
      </c>
      <c r="H12" s="168">
        <v>0</v>
      </c>
      <c r="I12" s="238">
        <f t="shared" si="0"/>
        <v>0</v>
      </c>
      <c r="J12" s="238">
        <f t="shared" si="1"/>
        <v>0</v>
      </c>
      <c r="K12" s="169"/>
      <c r="L12" s="170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27" t="s">
        <v>182</v>
      </c>
      <c r="C13" s="221" t="s">
        <v>151</v>
      </c>
      <c r="D13" s="219" t="s">
        <v>167</v>
      </c>
      <c r="E13" s="222">
        <v>1</v>
      </c>
      <c r="F13" s="232">
        <v>120</v>
      </c>
      <c r="G13" s="203">
        <v>0.05</v>
      </c>
      <c r="H13" s="233">
        <v>0</v>
      </c>
      <c r="I13" s="236">
        <f t="shared" si="0"/>
        <v>0</v>
      </c>
      <c r="J13" s="236">
        <f t="shared" si="1"/>
        <v>0</v>
      </c>
      <c r="K13" s="234"/>
      <c r="L13" s="235"/>
      <c r="M13" s="32"/>
      <c r="N13" s="18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27" t="s">
        <v>183</v>
      </c>
      <c r="C14" s="221" t="s">
        <v>151</v>
      </c>
      <c r="D14" s="219" t="s">
        <v>167</v>
      </c>
      <c r="E14" s="222">
        <v>1</v>
      </c>
      <c r="F14" s="183">
        <v>12</v>
      </c>
      <c r="G14" s="184">
        <v>0.05</v>
      </c>
      <c r="H14" s="168">
        <v>0</v>
      </c>
      <c r="I14" s="238">
        <f t="shared" si="0"/>
        <v>0</v>
      </c>
      <c r="J14" s="238">
        <f t="shared" si="1"/>
        <v>0</v>
      </c>
      <c r="K14" s="169"/>
      <c r="L14" s="170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27" t="s">
        <v>184</v>
      </c>
      <c r="C15" s="221" t="s">
        <v>151</v>
      </c>
      <c r="D15" s="219" t="s">
        <v>167</v>
      </c>
      <c r="E15" s="222">
        <v>1</v>
      </c>
      <c r="F15" s="232">
        <v>12</v>
      </c>
      <c r="G15" s="203">
        <v>0.05</v>
      </c>
      <c r="H15" s="233">
        <v>0</v>
      </c>
      <c r="I15" s="236">
        <f t="shared" si="0"/>
        <v>0</v>
      </c>
      <c r="J15" s="236">
        <f t="shared" si="1"/>
        <v>0</v>
      </c>
      <c r="K15" s="234"/>
      <c r="L15" s="235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thickBot="1" x14ac:dyDescent="0.25">
      <c r="A16" s="32"/>
      <c r="B16" s="228" t="s">
        <v>185</v>
      </c>
      <c r="C16" s="229" t="s">
        <v>151</v>
      </c>
      <c r="D16" s="230" t="s">
        <v>167</v>
      </c>
      <c r="E16" s="231">
        <v>1</v>
      </c>
      <c r="F16" s="193">
        <v>120</v>
      </c>
      <c r="G16" s="218">
        <v>0.05</v>
      </c>
      <c r="H16" s="171">
        <v>0</v>
      </c>
      <c r="I16" s="239">
        <f t="shared" si="0"/>
        <v>0</v>
      </c>
      <c r="J16" s="239">
        <f t="shared" si="1"/>
        <v>0</v>
      </c>
      <c r="K16" s="172"/>
      <c r="L16" s="173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2:12" ht="15.75" customHeight="1" thickBot="1" x14ac:dyDescent="0.3">
      <c r="B17" s="174"/>
      <c r="C17" s="174"/>
      <c r="D17" s="174"/>
      <c r="E17" s="174"/>
      <c r="F17" s="174"/>
      <c r="G17" s="174"/>
      <c r="H17" s="185">
        <f>SUM(H6:H16)</f>
        <v>0</v>
      </c>
      <c r="I17" s="186">
        <f>SUM(I6:I16)</f>
        <v>0</v>
      </c>
      <c r="J17" s="187">
        <f>SUM(J6:J16)</f>
        <v>0</v>
      </c>
      <c r="K17" s="174"/>
      <c r="L17" s="174"/>
    </row>
    <row r="18" spans="2:12" ht="15.75" customHeight="1" x14ac:dyDescent="0.25"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</row>
    <row r="19" spans="2:12" ht="15.75" customHeight="1" x14ac:dyDescent="0.25"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2:12" ht="15.75" customHeight="1" x14ac:dyDescent="0.25"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</row>
    <row r="21" spans="2:12" ht="15.75" customHeight="1" x14ac:dyDescent="0.25"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</row>
    <row r="22" spans="2:12" ht="15.75" customHeight="1" x14ac:dyDescent="0.25"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</row>
    <row r="23" spans="2:12" ht="15.75" customHeight="1" x14ac:dyDescent="0.25"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</row>
    <row r="24" spans="2:12" ht="15.75" customHeight="1" x14ac:dyDescent="0.25"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</row>
    <row r="25" spans="2:12" ht="15.75" customHeight="1" x14ac:dyDescent="0.25"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</row>
    <row r="26" spans="2:12" ht="15.75" customHeight="1" x14ac:dyDescent="0.25"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</row>
    <row r="27" spans="2:12" ht="15.75" customHeight="1" x14ac:dyDescent="0.25"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</row>
    <row r="28" spans="2:12" ht="15.75" customHeight="1" x14ac:dyDescent="0.2"/>
    <row r="29" spans="2:12" ht="15.75" customHeight="1" x14ac:dyDescent="0.2"/>
    <row r="30" spans="2:12" ht="15.75" customHeight="1" x14ac:dyDescent="0.2"/>
    <row r="31" spans="2:12" ht="15.75" customHeight="1" x14ac:dyDescent="0.2"/>
    <row r="32" spans="2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16">
    <cfRule type="cellIs" dxfId="2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7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950"/>
  <sheetViews>
    <sheetView zoomScaleNormal="100" workbookViewId="0">
      <pane ySplit="5" topLeftCell="A12" activePane="bottomLeft" state="frozen"/>
      <selection activeCell="E17" sqref="E17"/>
      <selection pane="bottomLeft" activeCell="D24" sqref="D24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2" ht="15" customHeight="1" x14ac:dyDescent="0.2">
      <c r="A1" s="303" t="s">
        <v>364</v>
      </c>
      <c r="B1" s="303"/>
      <c r="C1" s="303"/>
      <c r="D1" s="303"/>
      <c r="E1" s="303"/>
    </row>
    <row r="2" spans="1:12" ht="15" customHeight="1" thickBot="1" x14ac:dyDescent="0.25">
      <c r="A2" s="303"/>
      <c r="B2" s="303"/>
      <c r="C2" s="303"/>
      <c r="D2" s="303"/>
      <c r="E2" s="303"/>
    </row>
    <row r="3" spans="1:12" ht="28.5" customHeight="1" thickBot="1" x14ac:dyDescent="0.3">
      <c r="A3" s="304" t="s">
        <v>358</v>
      </c>
      <c r="B3" s="305"/>
      <c r="C3" s="305"/>
      <c r="D3" s="305"/>
      <c r="E3" s="306"/>
      <c r="F3" s="31"/>
      <c r="G3" s="31"/>
      <c r="H3" s="31"/>
      <c r="I3" s="31"/>
      <c r="J3" s="31"/>
      <c r="K3" s="31"/>
      <c r="L3" s="31"/>
    </row>
    <row r="4" spans="1:12" ht="26.25" customHeight="1" x14ac:dyDescent="0.2">
      <c r="A4" s="307" t="s">
        <v>142</v>
      </c>
      <c r="B4" s="297" t="s">
        <v>143</v>
      </c>
      <c r="C4" s="297" t="s">
        <v>144</v>
      </c>
      <c r="D4" s="297" t="s">
        <v>145</v>
      </c>
      <c r="E4" s="310" t="s">
        <v>257</v>
      </c>
      <c r="F4" s="31"/>
      <c r="G4" s="31"/>
      <c r="H4" s="31"/>
      <c r="I4" s="31"/>
      <c r="J4" s="31"/>
      <c r="K4" s="31"/>
      <c r="L4" s="31"/>
    </row>
    <row r="5" spans="1:12" ht="26.25" customHeight="1" thickBot="1" x14ac:dyDescent="0.25">
      <c r="A5" s="308"/>
      <c r="B5" s="309"/>
      <c r="C5" s="309"/>
      <c r="D5" s="309"/>
      <c r="E5" s="293"/>
      <c r="F5" s="31"/>
      <c r="G5" s="31"/>
      <c r="H5" s="31"/>
      <c r="I5" s="31"/>
      <c r="J5" s="31"/>
      <c r="K5" s="31"/>
      <c r="L5" s="31"/>
    </row>
    <row r="6" spans="1:12" ht="33" customHeight="1" x14ac:dyDescent="0.2">
      <c r="A6" s="194" t="s">
        <v>148</v>
      </c>
      <c r="B6" s="216" t="s">
        <v>149</v>
      </c>
      <c r="C6" s="217">
        <v>5</v>
      </c>
      <c r="D6" s="199">
        <v>0</v>
      </c>
      <c r="E6" s="201">
        <f>C6*D6</f>
        <v>0</v>
      </c>
      <c r="F6" s="31"/>
      <c r="G6" s="31"/>
      <c r="H6" s="31"/>
      <c r="I6" s="31"/>
      <c r="J6" s="31"/>
      <c r="K6" s="31"/>
      <c r="L6" s="31"/>
    </row>
    <row r="7" spans="1:12" ht="33" customHeight="1" x14ac:dyDescent="0.2">
      <c r="A7" s="194" t="s">
        <v>152</v>
      </c>
      <c r="B7" s="216" t="s">
        <v>149</v>
      </c>
      <c r="C7" s="217">
        <v>10</v>
      </c>
      <c r="D7" s="200">
        <v>0</v>
      </c>
      <c r="E7" s="202">
        <f>C7*D7</f>
        <v>0</v>
      </c>
      <c r="F7" s="31"/>
      <c r="G7" s="31"/>
      <c r="H7" s="31"/>
      <c r="I7" s="31"/>
      <c r="J7" s="31"/>
      <c r="K7" s="31"/>
      <c r="L7" s="31"/>
    </row>
    <row r="8" spans="1:12" ht="33" customHeight="1" x14ac:dyDescent="0.2">
      <c r="A8" s="194" t="s">
        <v>333</v>
      </c>
      <c r="B8" s="216" t="s">
        <v>150</v>
      </c>
      <c r="C8" s="217">
        <v>1</v>
      </c>
      <c r="D8" s="200">
        <v>0</v>
      </c>
      <c r="E8" s="202">
        <f t="shared" ref="E8:E23" si="0">C8*D8</f>
        <v>0</v>
      </c>
      <c r="F8" s="31"/>
      <c r="G8" s="31"/>
      <c r="H8" s="31"/>
      <c r="I8" s="31"/>
      <c r="J8" s="31"/>
      <c r="K8" s="31"/>
      <c r="L8" s="31"/>
    </row>
    <row r="9" spans="1:12" ht="33" customHeight="1" x14ac:dyDescent="0.2">
      <c r="A9" s="194" t="s">
        <v>153</v>
      </c>
      <c r="B9" s="216" t="s">
        <v>150</v>
      </c>
      <c r="C9" s="217">
        <v>1</v>
      </c>
      <c r="D9" s="200">
        <v>0</v>
      </c>
      <c r="E9" s="202">
        <f t="shared" si="0"/>
        <v>0</v>
      </c>
      <c r="F9" s="31"/>
      <c r="G9" s="31"/>
      <c r="H9" s="31"/>
      <c r="I9" s="31"/>
      <c r="J9" s="31"/>
      <c r="K9" s="31"/>
      <c r="L9" s="31"/>
    </row>
    <row r="10" spans="1:12" ht="33" customHeight="1" x14ac:dyDescent="0.2">
      <c r="A10" s="194" t="s">
        <v>154</v>
      </c>
      <c r="B10" s="216" t="s">
        <v>150</v>
      </c>
      <c r="C10" s="217">
        <v>5</v>
      </c>
      <c r="D10" s="200">
        <v>0</v>
      </c>
      <c r="E10" s="202">
        <f t="shared" si="0"/>
        <v>0</v>
      </c>
      <c r="F10" s="31"/>
      <c r="G10" s="31"/>
      <c r="H10" s="31"/>
      <c r="I10" s="31"/>
      <c r="J10" s="31"/>
      <c r="K10" s="31"/>
      <c r="L10" s="31"/>
    </row>
    <row r="11" spans="1:12" ht="33" customHeight="1" x14ac:dyDescent="0.2">
      <c r="A11" s="194" t="s">
        <v>155</v>
      </c>
      <c r="B11" s="216" t="s">
        <v>151</v>
      </c>
      <c r="C11" s="217">
        <v>5</v>
      </c>
      <c r="D11" s="200">
        <v>0</v>
      </c>
      <c r="E11" s="202">
        <f t="shared" si="0"/>
        <v>0</v>
      </c>
      <c r="F11" s="31"/>
      <c r="G11" s="31"/>
      <c r="H11" s="31"/>
      <c r="I11" s="31"/>
      <c r="J11" s="31"/>
      <c r="K11" s="31"/>
      <c r="L11" s="31"/>
    </row>
    <row r="12" spans="1:12" ht="33" customHeight="1" x14ac:dyDescent="0.2">
      <c r="A12" s="194" t="s">
        <v>156</v>
      </c>
      <c r="B12" s="216" t="s">
        <v>151</v>
      </c>
      <c r="C12" s="217">
        <v>6</v>
      </c>
      <c r="D12" s="200">
        <v>0</v>
      </c>
      <c r="E12" s="202">
        <f t="shared" si="0"/>
        <v>0</v>
      </c>
      <c r="F12" s="31"/>
      <c r="G12" s="31"/>
      <c r="H12" s="31"/>
      <c r="I12" s="31"/>
      <c r="J12" s="31"/>
      <c r="K12" s="31"/>
      <c r="L12" s="31"/>
    </row>
    <row r="13" spans="1:12" ht="33" customHeight="1" x14ac:dyDescent="0.2">
      <c r="A13" s="194" t="s">
        <v>157</v>
      </c>
      <c r="B13" s="216" t="s">
        <v>150</v>
      </c>
      <c r="C13" s="217">
        <v>1</v>
      </c>
      <c r="D13" s="200">
        <v>0</v>
      </c>
      <c r="E13" s="202">
        <f t="shared" si="0"/>
        <v>0</v>
      </c>
      <c r="F13" s="31"/>
      <c r="G13" s="31"/>
      <c r="H13" s="31"/>
      <c r="I13" s="31"/>
      <c r="J13" s="31"/>
      <c r="K13" s="31"/>
      <c r="L13" s="31"/>
    </row>
    <row r="14" spans="1:12" ht="33" customHeight="1" x14ac:dyDescent="0.2">
      <c r="A14" s="194" t="s">
        <v>158</v>
      </c>
      <c r="B14" s="216" t="s">
        <v>150</v>
      </c>
      <c r="C14" s="217">
        <v>1</v>
      </c>
      <c r="D14" s="200">
        <v>0</v>
      </c>
      <c r="E14" s="202">
        <f t="shared" si="0"/>
        <v>0</v>
      </c>
      <c r="F14" s="31"/>
      <c r="G14" s="31"/>
      <c r="H14" s="31"/>
      <c r="I14" s="31"/>
      <c r="J14" s="31"/>
      <c r="K14" s="31"/>
      <c r="L14" s="31"/>
    </row>
    <row r="15" spans="1:12" ht="33" customHeight="1" x14ac:dyDescent="0.2">
      <c r="A15" s="194" t="s">
        <v>159</v>
      </c>
      <c r="B15" s="216" t="s">
        <v>149</v>
      </c>
      <c r="C15" s="217">
        <v>3</v>
      </c>
      <c r="D15" s="200">
        <v>0</v>
      </c>
      <c r="E15" s="202">
        <f t="shared" si="0"/>
        <v>0</v>
      </c>
      <c r="F15" s="31"/>
      <c r="G15" s="31"/>
      <c r="H15" s="31"/>
      <c r="I15" s="31"/>
      <c r="J15" s="31"/>
      <c r="K15" s="31"/>
      <c r="L15" s="31"/>
    </row>
    <row r="16" spans="1:12" ht="33" customHeight="1" x14ac:dyDescent="0.2">
      <c r="A16" s="194" t="s">
        <v>160</v>
      </c>
      <c r="B16" s="216" t="s">
        <v>151</v>
      </c>
      <c r="C16" s="217">
        <v>6</v>
      </c>
      <c r="D16" s="200">
        <v>0</v>
      </c>
      <c r="E16" s="202">
        <f t="shared" si="0"/>
        <v>0</v>
      </c>
      <c r="F16" s="31"/>
      <c r="G16" s="31"/>
      <c r="H16" s="31"/>
      <c r="I16" s="31"/>
      <c r="J16" s="31"/>
      <c r="K16" s="31"/>
      <c r="L16" s="31"/>
    </row>
    <row r="17" spans="1:12" ht="33" customHeight="1" x14ac:dyDescent="0.2">
      <c r="A17" s="194" t="s">
        <v>334</v>
      </c>
      <c r="B17" s="216" t="s">
        <v>355</v>
      </c>
      <c r="C17" s="217">
        <v>1</v>
      </c>
      <c r="D17" s="200">
        <v>0</v>
      </c>
      <c r="E17" s="202">
        <f t="shared" si="0"/>
        <v>0</v>
      </c>
      <c r="F17" s="31"/>
      <c r="G17" s="31"/>
      <c r="H17" s="31"/>
      <c r="I17" s="31"/>
      <c r="J17" s="31"/>
      <c r="K17" s="31"/>
      <c r="L17" s="31"/>
    </row>
    <row r="18" spans="1:12" ht="33" customHeight="1" x14ac:dyDescent="0.2">
      <c r="A18" s="194" t="s">
        <v>161</v>
      </c>
      <c r="B18" s="216" t="s">
        <v>355</v>
      </c>
      <c r="C18" s="217">
        <v>1</v>
      </c>
      <c r="D18" s="200">
        <v>0</v>
      </c>
      <c r="E18" s="202">
        <f t="shared" si="0"/>
        <v>0</v>
      </c>
      <c r="F18" s="31"/>
      <c r="G18" s="31"/>
      <c r="H18" s="31"/>
      <c r="I18" s="31"/>
      <c r="J18" s="31"/>
      <c r="K18" s="31"/>
      <c r="L18" s="31"/>
    </row>
    <row r="19" spans="1:12" ht="33" customHeight="1" x14ac:dyDescent="0.2">
      <c r="A19" s="194" t="s">
        <v>162</v>
      </c>
      <c r="B19" s="216" t="s">
        <v>355</v>
      </c>
      <c r="C19" s="217">
        <v>1</v>
      </c>
      <c r="D19" s="200">
        <v>0</v>
      </c>
      <c r="E19" s="202">
        <f t="shared" si="0"/>
        <v>0</v>
      </c>
      <c r="F19" s="31"/>
      <c r="G19" s="31"/>
      <c r="H19" s="31"/>
      <c r="I19" s="31"/>
      <c r="J19" s="31"/>
      <c r="K19" s="31"/>
      <c r="L19" s="31"/>
    </row>
    <row r="20" spans="1:12" ht="33" customHeight="1" x14ac:dyDescent="0.2">
      <c r="A20" s="194" t="s">
        <v>163</v>
      </c>
      <c r="B20" s="216" t="s">
        <v>355</v>
      </c>
      <c r="C20" s="217">
        <v>1</v>
      </c>
      <c r="D20" s="200">
        <v>0</v>
      </c>
      <c r="E20" s="202">
        <f t="shared" si="0"/>
        <v>0</v>
      </c>
      <c r="F20" s="31"/>
      <c r="G20" s="31"/>
      <c r="H20" s="31"/>
      <c r="I20" s="31"/>
      <c r="J20" s="31"/>
      <c r="K20" s="31"/>
      <c r="L20" s="31"/>
    </row>
    <row r="21" spans="1:12" ht="33" customHeight="1" x14ac:dyDescent="0.2">
      <c r="A21" s="194" t="s">
        <v>164</v>
      </c>
      <c r="B21" s="216" t="s">
        <v>151</v>
      </c>
      <c r="C21" s="217">
        <v>1</v>
      </c>
      <c r="D21" s="200">
        <v>0</v>
      </c>
      <c r="E21" s="202">
        <f t="shared" si="0"/>
        <v>0</v>
      </c>
      <c r="F21" s="31"/>
      <c r="G21" s="31"/>
      <c r="H21" s="31"/>
      <c r="I21" s="31"/>
      <c r="J21" s="31"/>
      <c r="K21" s="31"/>
      <c r="L21" s="31"/>
    </row>
    <row r="22" spans="1:12" ht="33" customHeight="1" x14ac:dyDescent="0.2">
      <c r="A22" s="194" t="s">
        <v>165</v>
      </c>
      <c r="B22" s="216" t="s">
        <v>151</v>
      </c>
      <c r="C22" s="217">
        <v>1</v>
      </c>
      <c r="D22" s="200">
        <v>0</v>
      </c>
      <c r="E22" s="202">
        <f t="shared" si="0"/>
        <v>0</v>
      </c>
      <c r="F22" s="31"/>
      <c r="G22" s="31"/>
      <c r="H22" s="31"/>
      <c r="I22" s="31"/>
      <c r="J22" s="31"/>
      <c r="K22" s="31"/>
      <c r="L22" s="31"/>
    </row>
    <row r="23" spans="1:12" ht="33" customHeight="1" x14ac:dyDescent="0.2">
      <c r="A23" s="194" t="s">
        <v>166</v>
      </c>
      <c r="B23" s="216" t="s">
        <v>151</v>
      </c>
      <c r="C23" s="217">
        <v>6</v>
      </c>
      <c r="D23" s="200">
        <v>0</v>
      </c>
      <c r="E23" s="202">
        <f t="shared" si="0"/>
        <v>0</v>
      </c>
      <c r="F23" s="31"/>
      <c r="G23" s="31"/>
      <c r="H23" s="31"/>
      <c r="I23" s="31"/>
      <c r="J23" s="31"/>
      <c r="K23" s="31"/>
      <c r="L23" s="31"/>
    </row>
    <row r="24" spans="1:12" ht="33" customHeight="1" thickBot="1" x14ac:dyDescent="0.25">
      <c r="A24" s="195" t="s">
        <v>49</v>
      </c>
      <c r="B24" s="196"/>
      <c r="C24" s="196">
        <f>SUM(C6:C23)</f>
        <v>56</v>
      </c>
      <c r="D24" s="197">
        <f>SUM(D6:D23)</f>
        <v>0</v>
      </c>
      <c r="E24" s="198">
        <f>SUM(E6:E23)</f>
        <v>0</v>
      </c>
      <c r="F24" s="31"/>
      <c r="G24" s="31"/>
      <c r="H24" s="31"/>
      <c r="I24" s="31"/>
      <c r="J24" s="31"/>
      <c r="K24" s="31"/>
      <c r="L24" s="31"/>
    </row>
    <row r="25" spans="1:12" ht="33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33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ht="33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ht="33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1:12" ht="33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2" ht="33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ht="33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ht="33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ht="33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ht="33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33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ht="33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33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</row>
    <row r="38" spans="1:12" ht="33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ht="33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ht="33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 ht="33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</row>
    <row r="42" spans="1:12" ht="33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t="33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 ht="33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2" ht="33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33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2" ht="33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 ht="33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1:12" ht="33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2" ht="33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1:12" ht="33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</row>
    <row r="52" spans="1:12" ht="33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</row>
    <row r="53" spans="1:12" ht="33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</row>
    <row r="54" spans="1:12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1:12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1:12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2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1:12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1:12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2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1:12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1:12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1:12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1:12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1:12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2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1:12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1:12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1:12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1:12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1:12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1:12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1:12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1:12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1:12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1:12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1:12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1:12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1:12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1:12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1:12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1:12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1:12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1:12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1:12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1:12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1:12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1:12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1:12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1:12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1:12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1:12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2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</row>
    <row r="102" spans="1:12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</row>
    <row r="103" spans="1:12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</row>
    <row r="104" spans="1:12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1:12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1:12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1:12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1:12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</row>
    <row r="109" spans="1:12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</row>
    <row r="110" spans="1:12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1:12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</row>
    <row r="112" spans="1:12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  <row r="113" spans="1:12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</row>
    <row r="114" spans="1:12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</row>
    <row r="115" spans="1:12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</row>
    <row r="116" spans="1:12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</row>
    <row r="117" spans="1:12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1:12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1:12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</row>
    <row r="120" spans="1:12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</row>
    <row r="121" spans="1:12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1:12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</row>
    <row r="123" spans="1:12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</row>
    <row r="124" spans="1:12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</row>
    <row r="125" spans="1:12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</row>
    <row r="126" spans="1:12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</row>
    <row r="127" spans="1:12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</row>
    <row r="128" spans="1:12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</row>
    <row r="129" spans="1:12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</row>
    <row r="130" spans="1:12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</row>
    <row r="131" spans="1:12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</row>
    <row r="132" spans="1:12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</row>
    <row r="133" spans="1:12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</row>
    <row r="134" spans="1:12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</row>
    <row r="135" spans="1:12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</row>
    <row r="136" spans="1:12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</row>
    <row r="137" spans="1:12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</row>
    <row r="138" spans="1:12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</row>
    <row r="139" spans="1:12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</row>
    <row r="140" spans="1:12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</row>
    <row r="141" spans="1:12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</row>
    <row r="142" spans="1:12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</row>
    <row r="143" spans="1:12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</row>
    <row r="144" spans="1:12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</row>
    <row r="145" spans="1:12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</row>
    <row r="146" spans="1:12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</row>
    <row r="147" spans="1:12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</row>
    <row r="148" spans="1:12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</row>
    <row r="149" spans="1:12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</row>
    <row r="150" spans="1:12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</row>
    <row r="151" spans="1:12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</row>
    <row r="152" spans="1:12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</row>
    <row r="153" spans="1:12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</row>
    <row r="154" spans="1:12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</row>
    <row r="155" spans="1:12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</row>
    <row r="156" spans="1:12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</row>
    <row r="157" spans="1:12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</row>
    <row r="158" spans="1:12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</row>
    <row r="159" spans="1:12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</row>
    <row r="160" spans="1:12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</row>
    <row r="161" spans="1:12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</row>
    <row r="163" spans="1:12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</row>
    <row r="164" spans="1:12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</row>
    <row r="165" spans="1:12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</row>
    <row r="166" spans="1:12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</row>
    <row r="167" spans="1:12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</row>
    <row r="168" spans="1:12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</row>
    <row r="169" spans="1:12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</row>
    <row r="170" spans="1:12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</row>
    <row r="171" spans="1:12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</row>
    <row r="172" spans="1:12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</row>
    <row r="173" spans="1:12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</row>
    <row r="174" spans="1:12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</row>
    <row r="175" spans="1:12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</row>
    <row r="176" spans="1:12" ht="15.75" customHeight="1" x14ac:dyDescent="0.2">
      <c r="F176" s="31"/>
      <c r="G176" s="31"/>
      <c r="H176" s="31"/>
      <c r="I176" s="31"/>
      <c r="J176" s="31"/>
      <c r="K176" s="31"/>
      <c r="L176" s="31"/>
    </row>
    <row r="177" spans="6:12" ht="15.75" customHeight="1" x14ac:dyDescent="0.2">
      <c r="F177" s="31"/>
      <c r="G177" s="31"/>
      <c r="H177" s="31"/>
      <c r="I177" s="31"/>
      <c r="J177" s="31"/>
      <c r="K177" s="31"/>
      <c r="L177" s="31"/>
    </row>
    <row r="178" spans="6:12" ht="15.75" customHeight="1" x14ac:dyDescent="0.2">
      <c r="F178" s="31"/>
      <c r="G178" s="31"/>
      <c r="H178" s="31"/>
      <c r="I178" s="31"/>
      <c r="J178" s="31"/>
      <c r="K178" s="31"/>
      <c r="L178" s="31"/>
    </row>
    <row r="179" spans="6:12" ht="15.75" customHeight="1" x14ac:dyDescent="0.2">
      <c r="F179" s="31"/>
      <c r="G179" s="31"/>
      <c r="H179" s="31"/>
      <c r="I179" s="31"/>
      <c r="J179" s="31"/>
      <c r="K179" s="31"/>
      <c r="L179" s="31"/>
    </row>
    <row r="180" spans="6:12" ht="15.75" customHeight="1" x14ac:dyDescent="0.2">
      <c r="F180" s="31"/>
      <c r="G180" s="31"/>
      <c r="H180" s="31"/>
      <c r="I180" s="31"/>
      <c r="J180" s="31"/>
      <c r="K180" s="31"/>
      <c r="L180" s="31"/>
    </row>
    <row r="181" spans="6:12" ht="15.75" customHeight="1" x14ac:dyDescent="0.2">
      <c r="F181" s="31"/>
      <c r="G181" s="31"/>
      <c r="H181" s="31"/>
      <c r="I181" s="31"/>
      <c r="J181" s="31"/>
      <c r="K181" s="31"/>
      <c r="L181" s="31"/>
    </row>
    <row r="182" spans="6:12" ht="15.75" customHeight="1" x14ac:dyDescent="0.2">
      <c r="F182" s="31"/>
      <c r="G182" s="31"/>
      <c r="H182" s="31"/>
      <c r="I182" s="31"/>
      <c r="J182" s="31"/>
      <c r="K182" s="31"/>
      <c r="L182" s="31"/>
    </row>
    <row r="183" spans="6:12" ht="15.75" customHeight="1" x14ac:dyDescent="0.2">
      <c r="F183" s="31"/>
      <c r="G183" s="31"/>
      <c r="H183" s="31"/>
      <c r="I183" s="31"/>
      <c r="J183" s="31"/>
      <c r="K183" s="31"/>
      <c r="L183" s="31"/>
    </row>
    <row r="184" spans="6:12" ht="15.75" customHeight="1" x14ac:dyDescent="0.2">
      <c r="F184" s="31"/>
      <c r="G184" s="31"/>
      <c r="H184" s="31"/>
      <c r="I184" s="31"/>
      <c r="J184" s="31"/>
      <c r="K184" s="31"/>
      <c r="L184" s="31"/>
    </row>
    <row r="185" spans="6:12" ht="15.75" customHeight="1" x14ac:dyDescent="0.2">
      <c r="F185" s="31"/>
      <c r="G185" s="31"/>
      <c r="H185" s="31"/>
      <c r="I185" s="31"/>
      <c r="J185" s="31"/>
      <c r="K185" s="31"/>
      <c r="L185" s="31"/>
    </row>
    <row r="186" spans="6:12" ht="15.75" customHeight="1" x14ac:dyDescent="0.2">
      <c r="F186" s="31"/>
      <c r="G186" s="31"/>
      <c r="H186" s="31"/>
      <c r="I186" s="31"/>
      <c r="J186" s="31"/>
      <c r="K186" s="31"/>
      <c r="L186" s="31"/>
    </row>
    <row r="187" spans="6:12" ht="15.75" customHeight="1" x14ac:dyDescent="0.2">
      <c r="F187" s="31"/>
      <c r="G187" s="31"/>
      <c r="H187" s="31"/>
      <c r="I187" s="31"/>
      <c r="J187" s="31"/>
      <c r="K187" s="31"/>
      <c r="L187" s="31"/>
    </row>
    <row r="188" spans="6:12" ht="15.75" customHeight="1" x14ac:dyDescent="0.2">
      <c r="F188" s="31"/>
      <c r="G188" s="31"/>
      <c r="H188" s="31"/>
      <c r="I188" s="31"/>
      <c r="J188" s="31"/>
      <c r="K188" s="31"/>
      <c r="L188" s="31"/>
    </row>
    <row r="189" spans="6:12" ht="15.75" customHeight="1" x14ac:dyDescent="0.2">
      <c r="F189" s="31"/>
      <c r="G189" s="31"/>
      <c r="H189" s="31"/>
      <c r="I189" s="31"/>
      <c r="J189" s="31"/>
      <c r="K189" s="31"/>
      <c r="L189" s="31"/>
    </row>
    <row r="190" spans="6:12" ht="15.75" customHeight="1" x14ac:dyDescent="0.2">
      <c r="F190" s="31"/>
      <c r="G190" s="31"/>
      <c r="H190" s="31"/>
      <c r="I190" s="31"/>
      <c r="J190" s="31"/>
      <c r="K190" s="31"/>
      <c r="L190" s="31"/>
    </row>
    <row r="191" spans="6:12" ht="15.75" customHeight="1" x14ac:dyDescent="0.2">
      <c r="F191" s="31"/>
      <c r="G191" s="31"/>
      <c r="H191" s="31"/>
      <c r="I191" s="31"/>
      <c r="J191" s="31"/>
      <c r="K191" s="31"/>
      <c r="L191" s="31"/>
    </row>
    <row r="192" spans="6:12" ht="15.75" customHeight="1" x14ac:dyDescent="0.2">
      <c r="F192" s="31"/>
      <c r="G192" s="31"/>
      <c r="H192" s="31"/>
      <c r="I192" s="31"/>
      <c r="J192" s="31"/>
      <c r="K192" s="31"/>
      <c r="L192" s="31"/>
    </row>
    <row r="193" spans="6:12" ht="15.75" customHeight="1" x14ac:dyDescent="0.2">
      <c r="F193" s="31"/>
      <c r="G193" s="31"/>
      <c r="H193" s="31"/>
      <c r="I193" s="31"/>
      <c r="J193" s="31"/>
      <c r="K193" s="31"/>
      <c r="L193" s="31"/>
    </row>
    <row r="194" spans="6:12" ht="15.75" customHeight="1" x14ac:dyDescent="0.2">
      <c r="F194" s="31"/>
      <c r="G194" s="31"/>
      <c r="H194" s="31"/>
      <c r="I194" s="31"/>
      <c r="J194" s="31"/>
      <c r="K194" s="31"/>
      <c r="L194" s="31"/>
    </row>
    <row r="195" spans="6:12" ht="15.75" customHeight="1" x14ac:dyDescent="0.2">
      <c r="F195" s="31"/>
      <c r="G195" s="31"/>
      <c r="H195" s="31"/>
      <c r="I195" s="31"/>
      <c r="J195" s="31"/>
      <c r="K195" s="31"/>
      <c r="L195" s="31"/>
    </row>
    <row r="196" spans="6:12" ht="15.75" customHeight="1" x14ac:dyDescent="0.2">
      <c r="F196" s="31"/>
      <c r="G196" s="31"/>
      <c r="H196" s="31"/>
      <c r="I196" s="31"/>
      <c r="J196" s="31"/>
      <c r="K196" s="31"/>
      <c r="L196" s="31"/>
    </row>
    <row r="197" spans="6:12" ht="15.75" customHeight="1" x14ac:dyDescent="0.2">
      <c r="F197" s="31"/>
      <c r="G197" s="31"/>
      <c r="H197" s="31"/>
      <c r="I197" s="31"/>
      <c r="J197" s="31"/>
      <c r="K197" s="31"/>
      <c r="L197" s="31"/>
    </row>
    <row r="198" spans="6:12" ht="15.75" customHeight="1" x14ac:dyDescent="0.2">
      <c r="F198" s="31"/>
      <c r="G198" s="31"/>
      <c r="H198" s="31"/>
      <c r="I198" s="31"/>
      <c r="J198" s="31"/>
      <c r="K198" s="31"/>
      <c r="L198" s="31"/>
    </row>
    <row r="199" spans="6:12" ht="15.75" customHeight="1" x14ac:dyDescent="0.2">
      <c r="F199" s="31"/>
      <c r="G199" s="31"/>
      <c r="H199" s="31"/>
      <c r="I199" s="31"/>
      <c r="J199" s="31"/>
      <c r="K199" s="31"/>
      <c r="L199" s="31"/>
    </row>
    <row r="200" spans="6:12" ht="15.75" customHeight="1" x14ac:dyDescent="0.2">
      <c r="F200" s="31"/>
      <c r="G200" s="31"/>
      <c r="H200" s="31"/>
      <c r="I200" s="31"/>
      <c r="J200" s="31"/>
      <c r="K200" s="31"/>
      <c r="L200" s="31"/>
    </row>
    <row r="201" spans="6:12" ht="15.75" customHeight="1" x14ac:dyDescent="0.2">
      <c r="F201" s="31"/>
      <c r="G201" s="31"/>
      <c r="H201" s="31"/>
      <c r="I201" s="31"/>
      <c r="J201" s="31"/>
      <c r="K201" s="31"/>
      <c r="L201" s="31"/>
    </row>
    <row r="202" spans="6:12" ht="15.75" customHeight="1" x14ac:dyDescent="0.2">
      <c r="F202" s="31"/>
      <c r="G202" s="31"/>
      <c r="H202" s="31"/>
      <c r="I202" s="31"/>
      <c r="J202" s="31"/>
      <c r="K202" s="31"/>
      <c r="L202" s="31"/>
    </row>
    <row r="203" spans="6:12" ht="15.75" customHeight="1" x14ac:dyDescent="0.2">
      <c r="F203" s="31"/>
      <c r="G203" s="31"/>
      <c r="H203" s="31"/>
      <c r="I203" s="31"/>
      <c r="J203" s="31"/>
      <c r="K203" s="31"/>
      <c r="L203" s="31"/>
    </row>
    <row r="204" spans="6:12" ht="15.75" customHeight="1" x14ac:dyDescent="0.2"/>
    <row r="205" spans="6:12" ht="15.75" customHeight="1" x14ac:dyDescent="0.2"/>
    <row r="206" spans="6:12" ht="15.75" customHeight="1" x14ac:dyDescent="0.2"/>
    <row r="207" spans="6:12" ht="15.75" customHeight="1" x14ac:dyDescent="0.2"/>
    <row r="208" spans="6:12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5">
    <cfRule type="cellIs" dxfId="1" priority="4" operator="lessThan">
      <formula>0.1</formula>
    </cfRule>
  </conditionalFormatting>
  <conditionalFormatting sqref="E6:E23">
    <cfRule type="cellIs" dxfId="0" priority="1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8"/>
  <sheetViews>
    <sheetView topLeftCell="BO1" zoomScale="90" zoomScaleNormal="90" workbookViewId="0">
      <selection activeCell="CQ6" sqref="CQ6:CQ7"/>
    </sheetView>
  </sheetViews>
  <sheetFormatPr defaultRowHeight="15" x14ac:dyDescent="0.25"/>
  <cols>
    <col min="1" max="1" width="53.85546875" bestFit="1" customWidth="1"/>
    <col min="2" max="2" width="10" customWidth="1"/>
    <col min="3" max="8" width="9.7109375" customWidth="1"/>
    <col min="9" max="9" width="10" customWidth="1"/>
    <col min="10" max="10" width="9.7109375" customWidth="1"/>
    <col min="11" max="11" width="9.85546875" customWidth="1"/>
    <col min="12" max="12" width="9.7109375" customWidth="1"/>
    <col min="13" max="14" width="10.140625" customWidth="1"/>
    <col min="15" max="16" width="9.7109375" customWidth="1"/>
    <col min="17" max="20" width="10.140625" customWidth="1"/>
    <col min="21" max="21" width="9.7109375" customWidth="1"/>
    <col min="22" max="23" width="9.140625" customWidth="1"/>
    <col min="24" max="24" width="11.42578125" customWidth="1"/>
    <col min="25" max="25" width="13.42578125" customWidth="1"/>
    <col min="26" max="26" width="11.42578125" customWidth="1"/>
    <col min="27" max="27" width="9.85546875" customWidth="1"/>
    <col min="28" max="28" width="10.28515625" customWidth="1"/>
    <col min="29" max="29" width="11.42578125" customWidth="1"/>
    <col min="30" max="30" width="13.42578125" customWidth="1"/>
    <col min="31" max="31" width="11.42578125" customWidth="1"/>
    <col min="32" max="32" width="9.85546875" customWidth="1"/>
    <col min="33" max="33" width="10.42578125" customWidth="1"/>
    <col min="34" max="34" width="11.42578125" customWidth="1"/>
    <col min="35" max="35" width="13.42578125" customWidth="1"/>
    <col min="36" max="36" width="11.42578125" customWidth="1"/>
    <col min="37" max="37" width="9.85546875" customWidth="1"/>
    <col min="38" max="38" width="10.28515625" customWidth="1"/>
    <col min="39" max="39" width="11.42578125" customWidth="1"/>
    <col min="40" max="40" width="13.42578125" customWidth="1"/>
    <col min="41" max="41" width="11.42578125" customWidth="1"/>
    <col min="42" max="42" width="9.85546875" customWidth="1"/>
    <col min="43" max="43" width="10.5703125" customWidth="1"/>
    <col min="44" max="44" width="11.42578125" customWidth="1"/>
    <col min="45" max="45" width="13.42578125" customWidth="1"/>
    <col min="46" max="46" width="11.42578125" customWidth="1"/>
    <col min="47" max="47" width="9.85546875" customWidth="1"/>
    <col min="48" max="49" width="11.42578125" customWidth="1"/>
    <col min="50" max="50" width="13.42578125" customWidth="1"/>
    <col min="51" max="51" width="11.42578125" customWidth="1"/>
    <col min="52" max="52" width="9.7109375" customWidth="1"/>
    <col min="53" max="53" width="11.7109375" customWidth="1"/>
    <col min="54" max="54" width="11.42578125" customWidth="1"/>
    <col min="55" max="55" width="13.42578125" customWidth="1"/>
    <col min="56" max="56" width="11.42578125" customWidth="1"/>
    <col min="57" max="57" width="9.85546875" customWidth="1"/>
    <col min="58" max="58" width="11" customWidth="1"/>
    <col min="59" max="59" width="11.42578125" customWidth="1"/>
    <col min="60" max="60" width="13.42578125" customWidth="1"/>
    <col min="61" max="61" width="11.42578125" customWidth="1"/>
    <col min="62" max="62" width="9.85546875" customWidth="1"/>
    <col min="63" max="63" width="10.5703125" customWidth="1"/>
    <col min="64" max="64" width="11.42578125" customWidth="1"/>
    <col min="65" max="65" width="13.42578125" customWidth="1"/>
    <col min="66" max="66" width="11.42578125" customWidth="1"/>
    <col min="67" max="67" width="9.85546875" customWidth="1"/>
    <col min="68" max="68" width="10.28515625" customWidth="1"/>
    <col min="69" max="69" width="11.42578125" customWidth="1"/>
    <col min="70" max="70" width="13.42578125" customWidth="1"/>
    <col min="71" max="71" width="11.42578125" customWidth="1"/>
    <col min="72" max="72" width="9.85546875" customWidth="1"/>
    <col min="73" max="73" width="10.5703125" customWidth="1"/>
    <col min="74" max="74" width="11.42578125" customWidth="1"/>
    <col min="75" max="75" width="13.42578125" customWidth="1"/>
    <col min="76" max="76" width="11.42578125" customWidth="1"/>
    <col min="77" max="77" width="9.85546875" customWidth="1"/>
    <col min="78" max="78" width="10.5703125" customWidth="1"/>
    <col min="79" max="79" width="11.42578125" customWidth="1"/>
    <col min="80" max="80" width="13.42578125" customWidth="1"/>
    <col min="81" max="81" width="11.42578125" customWidth="1"/>
    <col min="82" max="82" width="9.85546875" customWidth="1"/>
    <col min="83" max="83" width="10.140625" customWidth="1"/>
    <col min="84" max="84" width="11.42578125" customWidth="1"/>
    <col min="85" max="85" width="13.42578125" customWidth="1"/>
    <col min="86" max="86" width="11.42578125" customWidth="1"/>
    <col min="87" max="87" width="9.85546875" customWidth="1"/>
    <col min="88" max="88" width="10.85546875" customWidth="1"/>
    <col min="89" max="89" width="11.42578125" customWidth="1"/>
    <col min="90" max="90" width="13.42578125" customWidth="1"/>
    <col min="91" max="91" width="11.42578125" customWidth="1"/>
    <col min="92" max="92" width="9.85546875" customWidth="1"/>
    <col min="93" max="93" width="10.5703125" customWidth="1"/>
    <col min="95" max="95" width="11.140625" customWidth="1"/>
  </cols>
  <sheetData>
    <row r="1" spans="1:96" x14ac:dyDescent="0.25">
      <c r="A1" s="322" t="s">
        <v>332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 t="s">
        <v>332</v>
      </c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2" t="s">
        <v>332</v>
      </c>
      <c r="AX1" s="322"/>
      <c r="AY1" s="322"/>
      <c r="AZ1" s="322"/>
      <c r="BA1" s="322"/>
      <c r="BB1" s="322"/>
      <c r="BC1" s="322"/>
      <c r="BD1" s="322"/>
      <c r="BE1" s="322"/>
      <c r="BF1" s="322"/>
      <c r="BG1" s="322"/>
      <c r="BH1" s="322"/>
      <c r="BI1" s="322"/>
      <c r="BJ1" s="322"/>
      <c r="BK1" s="322"/>
      <c r="BL1" s="322"/>
      <c r="BM1" s="322"/>
      <c r="BN1" s="322"/>
      <c r="BO1" s="322"/>
      <c r="BP1" s="322"/>
      <c r="BQ1" s="322"/>
      <c r="BR1" s="322"/>
      <c r="BS1" s="322"/>
      <c r="BT1" s="322"/>
      <c r="BU1" s="322"/>
      <c r="BV1" s="322" t="s">
        <v>332</v>
      </c>
      <c r="BW1" s="322"/>
      <c r="BX1" s="322"/>
      <c r="BY1" s="322"/>
      <c r="BZ1" s="322"/>
      <c r="CA1" s="322"/>
      <c r="CB1" s="322"/>
      <c r="CC1" s="322"/>
      <c r="CD1" s="322"/>
      <c r="CE1" s="322"/>
      <c r="CF1" s="322"/>
      <c r="CG1" s="322"/>
      <c r="CH1" s="322"/>
      <c r="CI1" s="322"/>
      <c r="CJ1" s="322"/>
      <c r="CK1" s="322"/>
      <c r="CL1" s="322"/>
      <c r="CM1" s="322"/>
      <c r="CN1" s="322"/>
      <c r="CO1" s="322"/>
      <c r="CP1" s="322"/>
      <c r="CQ1" s="322"/>
      <c r="CR1" s="322"/>
    </row>
    <row r="2" spans="1:96" ht="15.75" thickBot="1" x14ac:dyDescent="0.3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322"/>
      <c r="BH2" s="322"/>
      <c r="BI2" s="322"/>
      <c r="BJ2" s="322"/>
      <c r="BK2" s="322"/>
      <c r="BL2" s="322"/>
      <c r="BM2" s="322"/>
      <c r="BN2" s="322"/>
      <c r="BO2" s="322"/>
      <c r="BP2" s="322"/>
      <c r="BQ2" s="322"/>
      <c r="BR2" s="322"/>
      <c r="BS2" s="322"/>
      <c r="BT2" s="322"/>
      <c r="BU2" s="322"/>
      <c r="BV2" s="322"/>
      <c r="BW2" s="322"/>
      <c r="BX2" s="322"/>
      <c r="BY2" s="322"/>
      <c r="BZ2" s="322"/>
      <c r="CA2" s="322"/>
      <c r="CB2" s="322"/>
      <c r="CC2" s="322"/>
      <c r="CD2" s="322"/>
      <c r="CE2" s="322"/>
      <c r="CF2" s="322"/>
      <c r="CG2" s="322"/>
      <c r="CH2" s="322"/>
      <c r="CI2" s="322"/>
      <c r="CJ2" s="322"/>
      <c r="CK2" s="322"/>
      <c r="CL2" s="322"/>
      <c r="CM2" s="322"/>
      <c r="CN2" s="322"/>
      <c r="CO2" s="322"/>
      <c r="CP2" s="322"/>
      <c r="CQ2" s="322"/>
      <c r="CR2" s="322"/>
    </row>
    <row r="3" spans="1:96" ht="210.75" thickBot="1" x14ac:dyDescent="0.3">
      <c r="A3" s="45" t="s">
        <v>335</v>
      </c>
      <c r="B3" s="106" t="s">
        <v>77</v>
      </c>
      <c r="C3" s="58" t="s">
        <v>78</v>
      </c>
      <c r="D3" s="58" t="s">
        <v>79</v>
      </c>
      <c r="E3" s="58" t="s">
        <v>80</v>
      </c>
      <c r="F3" s="58" t="s">
        <v>81</v>
      </c>
      <c r="G3" s="58" t="s">
        <v>82</v>
      </c>
      <c r="H3" s="58" t="s">
        <v>83</v>
      </c>
      <c r="I3" s="58" t="s">
        <v>84</v>
      </c>
      <c r="J3" s="58" t="s">
        <v>85</v>
      </c>
      <c r="K3" s="58" t="s">
        <v>86</v>
      </c>
      <c r="L3" s="58" t="s">
        <v>87</v>
      </c>
      <c r="M3" s="58" t="s">
        <v>88</v>
      </c>
      <c r="N3" s="58" t="s">
        <v>89</v>
      </c>
      <c r="O3" s="58" t="s">
        <v>90</v>
      </c>
      <c r="P3" s="58" t="s">
        <v>91</v>
      </c>
      <c r="Q3" s="58" t="s">
        <v>92</v>
      </c>
      <c r="R3" s="58" t="s">
        <v>215</v>
      </c>
      <c r="S3" s="58" t="s">
        <v>93</v>
      </c>
      <c r="T3" s="58" t="s">
        <v>94</v>
      </c>
      <c r="U3" s="58" t="s">
        <v>95</v>
      </c>
      <c r="V3" s="58" t="s">
        <v>96</v>
      </c>
      <c r="W3" s="62" t="s">
        <v>97</v>
      </c>
      <c r="X3" s="311" t="s">
        <v>216</v>
      </c>
      <c r="Y3" s="312"/>
      <c r="Z3" s="312"/>
      <c r="AA3" s="312"/>
      <c r="AB3" s="313"/>
      <c r="AC3" s="311" t="s">
        <v>217</v>
      </c>
      <c r="AD3" s="312"/>
      <c r="AE3" s="312"/>
      <c r="AF3" s="312"/>
      <c r="AG3" s="313"/>
      <c r="AH3" s="311" t="s">
        <v>218</v>
      </c>
      <c r="AI3" s="312"/>
      <c r="AJ3" s="312"/>
      <c r="AK3" s="312"/>
      <c r="AL3" s="313"/>
      <c r="AM3" s="311" t="s">
        <v>219</v>
      </c>
      <c r="AN3" s="312"/>
      <c r="AO3" s="312"/>
      <c r="AP3" s="312"/>
      <c r="AQ3" s="313"/>
      <c r="AR3" s="311" t="s">
        <v>220</v>
      </c>
      <c r="AS3" s="312"/>
      <c r="AT3" s="312"/>
      <c r="AU3" s="312"/>
      <c r="AV3" s="313"/>
      <c r="AW3" s="311" t="s">
        <v>221</v>
      </c>
      <c r="AX3" s="312"/>
      <c r="AY3" s="312"/>
      <c r="AZ3" s="312"/>
      <c r="BA3" s="313"/>
      <c r="BB3" s="311" t="s">
        <v>222</v>
      </c>
      <c r="BC3" s="312"/>
      <c r="BD3" s="312"/>
      <c r="BE3" s="312"/>
      <c r="BF3" s="313"/>
      <c r="BG3" s="311" t="s">
        <v>223</v>
      </c>
      <c r="BH3" s="312"/>
      <c r="BI3" s="312"/>
      <c r="BJ3" s="312"/>
      <c r="BK3" s="313"/>
      <c r="BL3" s="311" t="s">
        <v>224</v>
      </c>
      <c r="BM3" s="312"/>
      <c r="BN3" s="312"/>
      <c r="BO3" s="312"/>
      <c r="BP3" s="313"/>
      <c r="BQ3" s="311" t="s">
        <v>225</v>
      </c>
      <c r="BR3" s="312"/>
      <c r="BS3" s="312"/>
      <c r="BT3" s="312"/>
      <c r="BU3" s="313"/>
      <c r="BV3" s="311" t="s">
        <v>226</v>
      </c>
      <c r="BW3" s="312"/>
      <c r="BX3" s="312"/>
      <c r="BY3" s="312"/>
      <c r="BZ3" s="313"/>
      <c r="CA3" s="311" t="s">
        <v>282</v>
      </c>
      <c r="CB3" s="312"/>
      <c r="CC3" s="312"/>
      <c r="CD3" s="312"/>
      <c r="CE3" s="313"/>
      <c r="CF3" s="311" t="s">
        <v>227</v>
      </c>
      <c r="CG3" s="312"/>
      <c r="CH3" s="312"/>
      <c r="CI3" s="312"/>
      <c r="CJ3" s="312"/>
      <c r="CK3" s="311" t="s">
        <v>228</v>
      </c>
      <c r="CL3" s="312"/>
      <c r="CM3" s="312"/>
      <c r="CN3" s="312"/>
      <c r="CO3" s="313"/>
      <c r="CP3" s="45" t="s">
        <v>229</v>
      </c>
      <c r="CQ3" s="327" t="s">
        <v>97</v>
      </c>
      <c r="CR3" s="328"/>
    </row>
    <row r="4" spans="1:96" ht="15" customHeight="1" thickBot="1" x14ac:dyDescent="0.3">
      <c r="A4" s="340" t="s">
        <v>336</v>
      </c>
      <c r="B4" s="33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37">
        <f t="shared" ref="W4" si="0">SUM(B4:V4)</f>
        <v>0</v>
      </c>
      <c r="X4" s="317">
        <f>L4</f>
        <v>0</v>
      </c>
      <c r="Y4" s="318"/>
      <c r="Z4" s="318"/>
      <c r="AA4" s="318"/>
      <c r="AB4" s="319"/>
      <c r="AC4" s="317">
        <f>B4+H4+N4+P4</f>
        <v>0</v>
      </c>
      <c r="AD4" s="318"/>
      <c r="AE4" s="318"/>
      <c r="AF4" s="318"/>
      <c r="AG4" s="319"/>
      <c r="AH4" s="317">
        <f>C4</f>
        <v>0</v>
      </c>
      <c r="AI4" s="318"/>
      <c r="AJ4" s="318"/>
      <c r="AK4" s="318"/>
      <c r="AL4" s="319"/>
      <c r="AM4" s="317">
        <f>F4</f>
        <v>0</v>
      </c>
      <c r="AN4" s="318"/>
      <c r="AO4" s="318"/>
      <c r="AP4" s="318"/>
      <c r="AQ4" s="319"/>
      <c r="AR4" s="317">
        <f>G4</f>
        <v>0</v>
      </c>
      <c r="AS4" s="318"/>
      <c r="AT4" s="318"/>
      <c r="AU4" s="318"/>
      <c r="AV4" s="319"/>
      <c r="AW4" s="317">
        <f>E4</f>
        <v>0</v>
      </c>
      <c r="AX4" s="318"/>
      <c r="AY4" s="318"/>
      <c r="AZ4" s="318"/>
      <c r="BA4" s="319"/>
      <c r="BB4" s="317">
        <f>K4</f>
        <v>0</v>
      </c>
      <c r="BC4" s="318"/>
      <c r="BD4" s="318"/>
      <c r="BE4" s="318"/>
      <c r="BF4" s="319"/>
      <c r="BG4" s="317">
        <f>M4</f>
        <v>0</v>
      </c>
      <c r="BH4" s="318"/>
      <c r="BI4" s="318"/>
      <c r="BJ4" s="318"/>
      <c r="BK4" s="319"/>
      <c r="BL4" s="317">
        <f>D4+V4</f>
        <v>0</v>
      </c>
      <c r="BM4" s="318"/>
      <c r="BN4" s="318"/>
      <c r="BO4" s="318"/>
      <c r="BP4" s="319"/>
      <c r="BQ4" s="317">
        <f>O4</f>
        <v>0</v>
      </c>
      <c r="BR4" s="318"/>
      <c r="BS4" s="318"/>
      <c r="BT4" s="318"/>
      <c r="BU4" s="319"/>
      <c r="BV4" s="317">
        <f>I4</f>
        <v>0</v>
      </c>
      <c r="BW4" s="318"/>
      <c r="BX4" s="318"/>
      <c r="BY4" s="318"/>
      <c r="BZ4" s="319"/>
      <c r="CA4" s="317">
        <f>J4*0.0002857</f>
        <v>0</v>
      </c>
      <c r="CB4" s="318"/>
      <c r="CC4" s="318"/>
      <c r="CD4" s="318"/>
      <c r="CE4" s="319"/>
      <c r="CF4" s="317">
        <v>0</v>
      </c>
      <c r="CG4" s="318"/>
      <c r="CH4" s="318"/>
      <c r="CI4" s="318"/>
      <c r="CJ4" s="318"/>
      <c r="CK4" s="317">
        <f>U4</f>
        <v>0</v>
      </c>
      <c r="CL4" s="318"/>
      <c r="CM4" s="318"/>
      <c r="CN4" s="318"/>
      <c r="CO4" s="319"/>
      <c r="CP4" s="105">
        <f>Q4+R4+S4+T4</f>
        <v>0</v>
      </c>
      <c r="CQ4" s="329">
        <f>SUM(X4:CP4)</f>
        <v>0</v>
      </c>
      <c r="CR4" s="330"/>
    </row>
    <row r="5" spans="1:96" ht="73.5" customHeight="1" x14ac:dyDescent="0.25">
      <c r="A5" s="341"/>
      <c r="B5" s="33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38"/>
      <c r="X5" s="46" t="s">
        <v>213</v>
      </c>
      <c r="Y5" s="102" t="s">
        <v>230</v>
      </c>
      <c r="Z5" s="102" t="s">
        <v>231</v>
      </c>
      <c r="AA5" s="102" t="s">
        <v>232</v>
      </c>
      <c r="AB5" s="103" t="s">
        <v>233</v>
      </c>
      <c r="AC5" s="46" t="s">
        <v>213</v>
      </c>
      <c r="AD5" s="102" t="s">
        <v>234</v>
      </c>
      <c r="AE5" s="102" t="s">
        <v>231</v>
      </c>
      <c r="AF5" s="102" t="s">
        <v>232</v>
      </c>
      <c r="AG5" s="103" t="s">
        <v>233</v>
      </c>
      <c r="AH5" s="46" t="s">
        <v>213</v>
      </c>
      <c r="AI5" s="102" t="s">
        <v>230</v>
      </c>
      <c r="AJ5" s="102" t="s">
        <v>231</v>
      </c>
      <c r="AK5" s="102" t="s">
        <v>232</v>
      </c>
      <c r="AL5" s="103" t="s">
        <v>233</v>
      </c>
      <c r="AM5" s="46" t="s">
        <v>213</v>
      </c>
      <c r="AN5" s="102" t="s">
        <v>234</v>
      </c>
      <c r="AO5" s="102" t="s">
        <v>231</v>
      </c>
      <c r="AP5" s="102" t="s">
        <v>232</v>
      </c>
      <c r="AQ5" s="103" t="s">
        <v>233</v>
      </c>
      <c r="AR5" s="46" t="s">
        <v>213</v>
      </c>
      <c r="AS5" s="102" t="s">
        <v>234</v>
      </c>
      <c r="AT5" s="102" t="s">
        <v>231</v>
      </c>
      <c r="AU5" s="102" t="s">
        <v>232</v>
      </c>
      <c r="AV5" s="103" t="s">
        <v>233</v>
      </c>
      <c r="AW5" s="46" t="s">
        <v>213</v>
      </c>
      <c r="AX5" s="102" t="s">
        <v>230</v>
      </c>
      <c r="AY5" s="102" t="s">
        <v>231</v>
      </c>
      <c r="AZ5" s="102" t="s">
        <v>232</v>
      </c>
      <c r="BA5" s="103" t="s">
        <v>233</v>
      </c>
      <c r="BB5" s="46" t="s">
        <v>213</v>
      </c>
      <c r="BC5" s="102" t="s">
        <v>235</v>
      </c>
      <c r="BD5" s="102" t="s">
        <v>231</v>
      </c>
      <c r="BE5" s="102" t="s">
        <v>232</v>
      </c>
      <c r="BF5" s="103" t="s">
        <v>233</v>
      </c>
      <c r="BG5" s="46" t="s">
        <v>213</v>
      </c>
      <c r="BH5" s="102" t="s">
        <v>230</v>
      </c>
      <c r="BI5" s="102" t="s">
        <v>231</v>
      </c>
      <c r="BJ5" s="102" t="s">
        <v>232</v>
      </c>
      <c r="BK5" s="103" t="s">
        <v>233</v>
      </c>
      <c r="BL5" s="46" t="s">
        <v>213</v>
      </c>
      <c r="BM5" s="102" t="s">
        <v>230</v>
      </c>
      <c r="BN5" s="102" t="s">
        <v>231</v>
      </c>
      <c r="BO5" s="102" t="s">
        <v>232</v>
      </c>
      <c r="BP5" s="103" t="s">
        <v>233</v>
      </c>
      <c r="BQ5" s="46" t="s">
        <v>213</v>
      </c>
      <c r="BR5" s="102" t="s">
        <v>230</v>
      </c>
      <c r="BS5" s="102" t="s">
        <v>231</v>
      </c>
      <c r="BT5" s="102" t="s">
        <v>232</v>
      </c>
      <c r="BU5" s="103" t="s">
        <v>233</v>
      </c>
      <c r="BV5" s="46" t="s">
        <v>213</v>
      </c>
      <c r="BW5" s="102" t="s">
        <v>234</v>
      </c>
      <c r="BX5" s="102" t="s">
        <v>231</v>
      </c>
      <c r="BY5" s="102" t="s">
        <v>232</v>
      </c>
      <c r="BZ5" s="103" t="s">
        <v>233</v>
      </c>
      <c r="CA5" s="46" t="s">
        <v>213</v>
      </c>
      <c r="CB5" s="102" t="s">
        <v>236</v>
      </c>
      <c r="CC5" s="102" t="s">
        <v>231</v>
      </c>
      <c r="CD5" s="102" t="s">
        <v>232</v>
      </c>
      <c r="CE5" s="103" t="s">
        <v>233</v>
      </c>
      <c r="CF5" s="46" t="s">
        <v>213</v>
      </c>
      <c r="CG5" s="102" t="s">
        <v>234</v>
      </c>
      <c r="CH5" s="102" t="s">
        <v>231</v>
      </c>
      <c r="CI5" s="102" t="s">
        <v>232</v>
      </c>
      <c r="CJ5" s="104" t="s">
        <v>233</v>
      </c>
      <c r="CK5" s="46" t="s">
        <v>213</v>
      </c>
      <c r="CL5" s="102" t="s">
        <v>236</v>
      </c>
      <c r="CM5" s="102" t="s">
        <v>231</v>
      </c>
      <c r="CN5" s="102" t="s">
        <v>232</v>
      </c>
      <c r="CO5" s="103" t="s">
        <v>233</v>
      </c>
      <c r="CP5" s="331" t="s">
        <v>304</v>
      </c>
      <c r="CQ5" s="101" t="s">
        <v>237</v>
      </c>
      <c r="CR5" s="101" t="s">
        <v>303</v>
      </c>
    </row>
    <row r="6" spans="1:96" ht="38.25" customHeight="1" x14ac:dyDescent="0.25">
      <c r="A6" s="341"/>
      <c r="B6" s="33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38"/>
      <c r="X6" s="50" t="s">
        <v>238</v>
      </c>
      <c r="Y6" s="47">
        <f>((1/1200)/191.4)*((1*8.8*5)*4.35)</f>
        <v>8.3333333333333328E-4</v>
      </c>
      <c r="Z6" s="48">
        <f>Y6*'2. Resumo Mão de Obra'!$D$10</f>
        <v>0</v>
      </c>
      <c r="AA6" s="49">
        <f>Z6*X4</f>
        <v>0</v>
      </c>
      <c r="AB6" s="320" t="e">
        <f>(AA6+AA7)/'2. Resumo Mão de Obra'!D10</f>
        <v>#DIV/0!</v>
      </c>
      <c r="AC6" s="50" t="s">
        <v>238</v>
      </c>
      <c r="AD6" s="47">
        <f>((1/1200)/191.4)*(((1/5)*8.8*5)*4.35)</f>
        <v>1.6666666666666669E-4</v>
      </c>
      <c r="AE6" s="48">
        <f>AD6*'2. Resumo Mão de Obra'!$D$10</f>
        <v>0</v>
      </c>
      <c r="AF6" s="49">
        <f>AE6*AC4</f>
        <v>0</v>
      </c>
      <c r="AG6" s="320" t="e">
        <f>(AF6+AF7)/'2. Resumo Mão de Obra'!D10</f>
        <v>#DIV/0!</v>
      </c>
      <c r="AH6" s="50" t="s">
        <v>239</v>
      </c>
      <c r="AI6" s="47">
        <f>((1/1500)/191.4)*((1*8.8*5)*4.35)</f>
        <v>6.6666666666666654E-4</v>
      </c>
      <c r="AJ6" s="48">
        <f>AI6*'2. Resumo Mão de Obra'!$D$10</f>
        <v>0</v>
      </c>
      <c r="AK6" s="49">
        <f>AJ6*AH4</f>
        <v>0</v>
      </c>
      <c r="AL6" s="320" t="e">
        <f>(AK6+AK7)/'2. Resumo Mão de Obra'!D10</f>
        <v>#DIV/0!</v>
      </c>
      <c r="AM6" s="50" t="s">
        <v>240</v>
      </c>
      <c r="AN6" s="47">
        <f>((1/2500)/191.4)*(((1/5)*8.8*5)*4.35)</f>
        <v>8.0000000000000007E-5</v>
      </c>
      <c r="AO6" s="48">
        <f>AN6*'2. Resumo Mão de Obra'!$D$10</f>
        <v>0</v>
      </c>
      <c r="AP6" s="49">
        <f>AO6*AM4</f>
        <v>0</v>
      </c>
      <c r="AQ6" s="320" t="e">
        <f>(AP6+AP7)/'2. Resumo Mão de Obra'!D10</f>
        <v>#DIV/0!</v>
      </c>
      <c r="AR6" s="50" t="s">
        <v>241</v>
      </c>
      <c r="AS6" s="47">
        <f>((1/1800)/191.4)*(((1/5)*8.8*5)*4.35)</f>
        <v>1.1111111111111112E-4</v>
      </c>
      <c r="AT6" s="48">
        <f>AS6*'2. Resumo Mão de Obra'!$D$10</f>
        <v>0</v>
      </c>
      <c r="AU6" s="49">
        <f>AT6*AR4</f>
        <v>0</v>
      </c>
      <c r="AV6" s="320" t="e">
        <f>(AU6+AU7)/'2. Resumo Mão de Obra'!D10</f>
        <v>#DIV/0!</v>
      </c>
      <c r="AW6" s="50" t="s">
        <v>238</v>
      </c>
      <c r="AX6" s="47">
        <f>((1/1200)/191.4)*((1*8.8*5)*4.35)</f>
        <v>8.3333333333333328E-4</v>
      </c>
      <c r="AY6" s="48">
        <f>AX6*'2. Resumo Mão de Obra'!$D$10</f>
        <v>0</v>
      </c>
      <c r="AZ6" s="49">
        <f>AY6*AW4</f>
        <v>0</v>
      </c>
      <c r="BA6" s="320" t="e">
        <f>(AZ6+AZ7)/'2. Resumo Mão de Obra'!D10</f>
        <v>#DIV/0!</v>
      </c>
      <c r="BB6" s="50" t="s">
        <v>242</v>
      </c>
      <c r="BC6" s="47">
        <f>((1/250)/191.4)*((2*8.8*5)*4.35)</f>
        <v>7.9999999999999984E-3</v>
      </c>
      <c r="BD6" s="48">
        <f>BC6*'2. Resumo Mão de Obra'!$F$10</f>
        <v>0</v>
      </c>
      <c r="BE6" s="49">
        <f>BD6*BB4</f>
        <v>0</v>
      </c>
      <c r="BF6" s="320" t="e">
        <f>(BE6+BE7)/'2. Resumo Mão de Obra'!F10</f>
        <v>#DIV/0!</v>
      </c>
      <c r="BG6" s="50" t="s">
        <v>243</v>
      </c>
      <c r="BH6" s="47">
        <f>((1/468)/191.4)*((1*8.8*5)*4.35)</f>
        <v>2.136752136752137E-3</v>
      </c>
      <c r="BI6" s="48">
        <f>BH6*'2. Resumo Mão de Obra'!$E$10</f>
        <v>0</v>
      </c>
      <c r="BJ6" s="49">
        <f>BI6*BG4</f>
        <v>0</v>
      </c>
      <c r="BK6" s="320" t="e">
        <f>(BJ6+BJ7)/'2. Resumo Mão de Obra'!E10</f>
        <v>#DIV/0!</v>
      </c>
      <c r="BL6" s="50" t="s">
        <v>243</v>
      </c>
      <c r="BM6" s="47">
        <f>((1/468)/191.4)*((1*8.8*5)*4.35)</f>
        <v>2.136752136752137E-3</v>
      </c>
      <c r="BN6" s="48">
        <f>BM6*'2. Resumo Mão de Obra'!$E$10</f>
        <v>0</v>
      </c>
      <c r="BO6" s="49">
        <f>BN6*BL4</f>
        <v>0</v>
      </c>
      <c r="BP6" s="320" t="e">
        <f>(BO6+BO7)/'2. Resumo Mão de Obra'!E10</f>
        <v>#DIV/0!</v>
      </c>
      <c r="BQ6" s="50" t="s">
        <v>238</v>
      </c>
      <c r="BR6" s="47">
        <f>((1/1200)/191.4)*((1*8.8*5)*4.35)</f>
        <v>8.3333333333333328E-4</v>
      </c>
      <c r="BS6" s="48">
        <f>BR6*'2. Resumo Mão de Obra'!$E$10</f>
        <v>0</v>
      </c>
      <c r="BT6" s="49">
        <f>BS6*BQ4</f>
        <v>0</v>
      </c>
      <c r="BU6" s="320" t="e">
        <f>(BT6+BT7)/'2. Resumo Mão de Obra'!E10</f>
        <v>#DIV/0!</v>
      </c>
      <c r="BV6" s="50" t="s">
        <v>244</v>
      </c>
      <c r="BW6" s="47">
        <f>((1/5500)/191.4)*(((1/5)*8.8*5)*4.35)</f>
        <v>3.6363636363636364E-5</v>
      </c>
      <c r="BX6" s="48">
        <f>BW6*'2. Resumo Mão de Obra'!$O$10</f>
        <v>0</v>
      </c>
      <c r="BY6" s="49">
        <f>BX6*BV4</f>
        <v>0</v>
      </c>
      <c r="BZ6" s="320" t="e">
        <f>(BY6+BY7)/'2. Resumo Mão de Obra'!O10</f>
        <v>#DIV/0!</v>
      </c>
      <c r="CA6" s="50" t="s">
        <v>245</v>
      </c>
      <c r="CB6" s="47">
        <f>((1/(2.14/0.0002857))/191.4)*(((3/5)*8.8*5)*4.35)</f>
        <v>8.0102803738317762E-5</v>
      </c>
      <c r="CC6" s="48">
        <f>CB6*'2. Resumo Mão de Obra'!$Q$10</f>
        <v>0</v>
      </c>
      <c r="CD6" s="49">
        <f>CC6*CA4</f>
        <v>0</v>
      </c>
      <c r="CE6" s="320" t="e">
        <f>(CD6+CD7)/'2. Resumo Mão de Obra'!Q10</f>
        <v>#DIV/0!</v>
      </c>
      <c r="CF6" s="50" t="s">
        <v>246</v>
      </c>
      <c r="CG6" s="47">
        <f>((1/1200)/191.4)*(((1/5)*8.8*5)*4.35)</f>
        <v>1.6666666666666669E-4</v>
      </c>
      <c r="CH6" s="48">
        <f>CG6*'2. Resumo Mão de Obra'!$D$10</f>
        <v>0</v>
      </c>
      <c r="CI6" s="49">
        <f>CH6*CF4</f>
        <v>0</v>
      </c>
      <c r="CJ6" s="325" t="e">
        <f>(CI6+CI7)/'2. Resumo Mão de Obra'!D10</f>
        <v>#DIV/0!</v>
      </c>
      <c r="CK6" s="50" t="s">
        <v>238</v>
      </c>
      <c r="CL6" s="47">
        <f>((1/1200)/191.4)*(((3/5)*8.8*5)*4.35)</f>
        <v>5.0000000000000001E-4</v>
      </c>
      <c r="CM6" s="48">
        <f>CL6*'2. Resumo Mão de Obra'!$D$10</f>
        <v>0</v>
      </c>
      <c r="CN6" s="49">
        <f>CM6*CK4</f>
        <v>0</v>
      </c>
      <c r="CO6" s="320" t="e">
        <f>(CN6+CN7)/'2. Resumo Mão de Obra'!D10</f>
        <v>#DIV/0!</v>
      </c>
      <c r="CP6" s="332"/>
      <c r="CQ6" s="323" t="e">
        <f>AB6+AG6+AL6+AQ6+AV6+BA6+BF6+BK6+BP6+BU6+BZ6+CE6+CJ6+CO6</f>
        <v>#DIV/0!</v>
      </c>
      <c r="CR6" s="323" t="e">
        <f>CQ6/30</f>
        <v>#DIV/0!</v>
      </c>
    </row>
    <row r="7" spans="1:96" ht="37.5" customHeight="1" thickBot="1" x14ac:dyDescent="0.3">
      <c r="A7" s="342"/>
      <c r="B7" s="33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39"/>
      <c r="X7" s="53" t="s">
        <v>247</v>
      </c>
      <c r="Y7" s="241">
        <f>(1/(30*1200)/191.4)*((1*8.8*5)*4.35)</f>
        <v>2.7777777777777776E-5</v>
      </c>
      <c r="Z7" s="51">
        <f>Y7*'2. Resumo Mão de Obra'!$H$10</f>
        <v>0</v>
      </c>
      <c r="AA7" s="52">
        <f>Z7*X4</f>
        <v>0</v>
      </c>
      <c r="AB7" s="321"/>
      <c r="AC7" s="53" t="s">
        <v>247</v>
      </c>
      <c r="AD7" s="241">
        <f>(1/(30*1200)/191.4)*(((1/5)*8.8*5)*4.35)</f>
        <v>5.5555555555555558E-6</v>
      </c>
      <c r="AE7" s="51">
        <f>AD7*'2. Resumo Mão de Obra'!$H$10</f>
        <v>0</v>
      </c>
      <c r="AF7" s="52">
        <f>AE7*AC4</f>
        <v>0</v>
      </c>
      <c r="AG7" s="321"/>
      <c r="AH7" s="53" t="s">
        <v>248</v>
      </c>
      <c r="AI7" s="241">
        <f>(1/(30*1500)/191.4)*((1*8.8*5)*4.35)</f>
        <v>2.222222222222222E-5</v>
      </c>
      <c r="AJ7" s="51">
        <f>AI7*'2. Resumo Mão de Obra'!$H$10</f>
        <v>0</v>
      </c>
      <c r="AK7" s="52">
        <f>AJ7*AH4</f>
        <v>0</v>
      </c>
      <c r="AL7" s="321"/>
      <c r="AM7" s="53" t="s">
        <v>249</v>
      </c>
      <c r="AN7" s="241">
        <f>(1/(30*2500)/191.4)*(((1/5)*8.8*5)*4.35)</f>
        <v>2.6666666666666664E-6</v>
      </c>
      <c r="AO7" s="51">
        <f>AN7*'2. Resumo Mão de Obra'!$H$10</f>
        <v>0</v>
      </c>
      <c r="AP7" s="52">
        <f>AO7*AM4</f>
        <v>0</v>
      </c>
      <c r="AQ7" s="321"/>
      <c r="AR7" s="53" t="s">
        <v>250</v>
      </c>
      <c r="AS7" s="241">
        <f>(1/(30*1800)/191.4)*(((1/5)*8.8*5)*4.35)</f>
        <v>3.7037037037037037E-6</v>
      </c>
      <c r="AT7" s="51">
        <f>AS7*'2. Resumo Mão de Obra'!$H$10</f>
        <v>0</v>
      </c>
      <c r="AU7" s="52">
        <f>AT7*AR4</f>
        <v>0</v>
      </c>
      <c r="AV7" s="321"/>
      <c r="AW7" s="53" t="s">
        <v>247</v>
      </c>
      <c r="AX7" s="241">
        <f>(1/(30*1200)/191.4)*((1*8.8*5)*4.35)</f>
        <v>2.7777777777777776E-5</v>
      </c>
      <c r="AY7" s="51">
        <f>AX7*'2. Resumo Mão de Obra'!$H$10</f>
        <v>0</v>
      </c>
      <c r="AZ7" s="52">
        <f>AY7*AW4</f>
        <v>0</v>
      </c>
      <c r="BA7" s="321"/>
      <c r="BB7" s="53" t="s">
        <v>251</v>
      </c>
      <c r="BC7" s="241">
        <f>(1/(30*250)/191.4)*((2*8.8*5)*4.35)</f>
        <v>2.6666666666666663E-4</v>
      </c>
      <c r="BD7" s="51">
        <f>BC7*'2. Resumo Mão de Obra'!$H$10</f>
        <v>0</v>
      </c>
      <c r="BE7" s="52">
        <f>BD7*BB4</f>
        <v>0</v>
      </c>
      <c r="BF7" s="321"/>
      <c r="BG7" s="53" t="s">
        <v>252</v>
      </c>
      <c r="BH7" s="241">
        <f>(1/(30*468)/191.4)*((1*8.8*5)*4.35)</f>
        <v>7.1225071225071207E-5</v>
      </c>
      <c r="BI7" s="51">
        <f>BH7*'2. Resumo Mão de Obra'!$H$10</f>
        <v>0</v>
      </c>
      <c r="BJ7" s="52">
        <f>BI7*BG4</f>
        <v>0</v>
      </c>
      <c r="BK7" s="321"/>
      <c r="BL7" s="53" t="s">
        <v>252</v>
      </c>
      <c r="BM7" s="241">
        <f>(1/(30*468)/191.4)*((1*8.8*5)*4.35)</f>
        <v>7.1225071225071207E-5</v>
      </c>
      <c r="BN7" s="51">
        <f>BM7*'2. Resumo Mão de Obra'!$H$10</f>
        <v>0</v>
      </c>
      <c r="BO7" s="52">
        <f>BN7*BL4</f>
        <v>0</v>
      </c>
      <c r="BP7" s="321"/>
      <c r="BQ7" s="53" t="s">
        <v>247</v>
      </c>
      <c r="BR7" s="241">
        <f>(1/(30*1200)/191.4)*((1*8.8*5)*4.35)</f>
        <v>2.7777777777777776E-5</v>
      </c>
      <c r="BS7" s="51">
        <f>BR7*'2. Resumo Mão de Obra'!$H$10</f>
        <v>0</v>
      </c>
      <c r="BT7" s="52">
        <f>BS7*BQ4</f>
        <v>0</v>
      </c>
      <c r="BU7" s="321"/>
      <c r="BV7" s="53" t="s">
        <v>253</v>
      </c>
      <c r="BW7" s="241">
        <f>(1/(30*5500)/191.4)*(((1/5)*8.8*5)*4.35)</f>
        <v>1.2121212121212122E-6</v>
      </c>
      <c r="BX7" s="51">
        <f>BW7*'2. Resumo Mão de Obra'!$H$10</f>
        <v>0</v>
      </c>
      <c r="BY7" s="52">
        <f>BX7*BV4</f>
        <v>0</v>
      </c>
      <c r="BZ7" s="321"/>
      <c r="CA7" s="53" t="s">
        <v>254</v>
      </c>
      <c r="CB7" s="241">
        <f>(1/(30*(2.14/0.0002857))/191.4)*(((3/5)*8.8*5)*4.35)</f>
        <v>2.670093457943925E-6</v>
      </c>
      <c r="CC7" s="51">
        <f>CB7*'2. Resumo Mão de Obra'!$H$10</f>
        <v>0</v>
      </c>
      <c r="CD7" s="52">
        <f>CC7*CA4</f>
        <v>0</v>
      </c>
      <c r="CE7" s="321"/>
      <c r="CF7" s="53" t="s">
        <v>255</v>
      </c>
      <c r="CG7" s="241">
        <f>(1/(30*1200)/191.4)*(((1/5)*8.8*5)*4.35)</f>
        <v>5.5555555555555558E-6</v>
      </c>
      <c r="CH7" s="51">
        <f>CG7*'2. Resumo Mão de Obra'!$H$10</f>
        <v>0</v>
      </c>
      <c r="CI7" s="52">
        <f>CH7*CF4</f>
        <v>0</v>
      </c>
      <c r="CJ7" s="326"/>
      <c r="CK7" s="53" t="s">
        <v>247</v>
      </c>
      <c r="CL7" s="241">
        <f>(1/(30*1200)/191.4)*(((3/5)*8.8*5)*4.35)</f>
        <v>1.6666666666666667E-5</v>
      </c>
      <c r="CM7" s="51">
        <f>CL7*'2. Resumo Mão de Obra'!$H$10</f>
        <v>0</v>
      </c>
      <c r="CN7" s="52">
        <f>CM7*CK4</f>
        <v>0</v>
      </c>
      <c r="CO7" s="321"/>
      <c r="CP7" s="333"/>
      <c r="CQ7" s="324"/>
      <c r="CR7" s="324"/>
    </row>
    <row r="8" spans="1:96" s="60" customFormat="1" x14ac:dyDescent="0.25">
      <c r="A8" s="59"/>
      <c r="X8" s="54"/>
      <c r="Y8" s="55"/>
      <c r="Z8" s="56"/>
      <c r="AA8" s="57"/>
      <c r="AB8" s="56"/>
      <c r="AC8" s="54"/>
      <c r="AD8" s="55"/>
      <c r="AE8" s="56"/>
      <c r="AF8" s="57"/>
      <c r="AG8" s="56"/>
      <c r="AH8" s="54"/>
      <c r="AI8" s="55"/>
      <c r="AJ8" s="56"/>
      <c r="AK8" s="57"/>
      <c r="AL8" s="56"/>
      <c r="AM8" s="54"/>
      <c r="AN8" s="55"/>
      <c r="AO8" s="56"/>
      <c r="AP8" s="57"/>
      <c r="AQ8" s="56"/>
      <c r="AR8" s="54"/>
      <c r="AS8" s="55"/>
      <c r="AT8" s="56"/>
      <c r="AU8" s="57"/>
      <c r="AV8" s="56"/>
      <c r="AW8" s="54"/>
      <c r="AX8" s="55"/>
      <c r="AY8" s="56"/>
      <c r="AZ8" s="57"/>
      <c r="BA8" s="56"/>
      <c r="BB8" s="54"/>
      <c r="BC8" s="55"/>
      <c r="BD8" s="56"/>
      <c r="BE8" s="57"/>
      <c r="BF8" s="56"/>
      <c r="BG8" s="54"/>
      <c r="BH8" s="55"/>
      <c r="BI8" s="56"/>
      <c r="BJ8" s="57"/>
      <c r="BK8" s="56"/>
      <c r="BL8" s="54"/>
      <c r="BM8" s="55"/>
      <c r="BN8" s="56"/>
      <c r="BO8" s="57"/>
      <c r="BP8" s="56"/>
      <c r="BQ8" s="54"/>
      <c r="BR8" s="55"/>
      <c r="BS8" s="56"/>
      <c r="BT8" s="57"/>
      <c r="BU8" s="56"/>
      <c r="BV8" s="54"/>
      <c r="BW8" s="55"/>
      <c r="BX8" s="56"/>
      <c r="BY8" s="57"/>
      <c r="BZ8" s="56"/>
      <c r="CA8" s="54"/>
      <c r="CB8" s="55"/>
      <c r="CC8" s="56"/>
      <c r="CD8" s="57"/>
      <c r="CE8" s="56"/>
      <c r="CF8" s="54"/>
      <c r="CG8" s="55"/>
      <c r="CH8" s="56"/>
      <c r="CI8" s="57"/>
      <c r="CJ8" s="56"/>
      <c r="CK8" s="54"/>
      <c r="CL8" s="55"/>
      <c r="CM8" s="56"/>
      <c r="CN8" s="57"/>
      <c r="CO8" s="56"/>
      <c r="CP8" s="61"/>
      <c r="CQ8" s="56"/>
    </row>
  </sheetData>
  <mergeCells count="74">
    <mergeCell ref="D4:D7"/>
    <mergeCell ref="C4:C7"/>
    <mergeCell ref="B4:B7"/>
    <mergeCell ref="A1:W2"/>
    <mergeCell ref="X1:AV2"/>
    <mergeCell ref="O4:O7"/>
    <mergeCell ref="N4:N7"/>
    <mergeCell ref="T4:T7"/>
    <mergeCell ref="S4:S7"/>
    <mergeCell ref="R4:R7"/>
    <mergeCell ref="Q4:Q7"/>
    <mergeCell ref="P4:P7"/>
    <mergeCell ref="W4:W7"/>
    <mergeCell ref="A4:A7"/>
    <mergeCell ref="AC4:AG4"/>
    <mergeCell ref="AH4:AL4"/>
    <mergeCell ref="CO6:CO7"/>
    <mergeCell ref="AW1:BU2"/>
    <mergeCell ref="BV1:CR2"/>
    <mergeCell ref="CQ6:CQ7"/>
    <mergeCell ref="BK6:BK7"/>
    <mergeCell ref="BP6:BP7"/>
    <mergeCell ref="BU6:BU7"/>
    <mergeCell ref="BZ6:BZ7"/>
    <mergeCell ref="CE6:CE7"/>
    <mergeCell ref="CJ6:CJ7"/>
    <mergeCell ref="CA4:CE4"/>
    <mergeCell ref="CF4:CJ4"/>
    <mergeCell ref="CR6:CR7"/>
    <mergeCell ref="CQ3:CR3"/>
    <mergeCell ref="CQ4:CR4"/>
    <mergeCell ref="CP5:CP7"/>
    <mergeCell ref="CK4:CO4"/>
    <mergeCell ref="AB6:AB7"/>
    <mergeCell ref="AG6:AG7"/>
    <mergeCell ref="AL6:AL7"/>
    <mergeCell ref="AQ6:AQ7"/>
    <mergeCell ref="AV6:AV7"/>
    <mergeCell ref="BA6:BA7"/>
    <mergeCell ref="BF6:BF7"/>
    <mergeCell ref="AW4:BA4"/>
    <mergeCell ref="BB4:BF4"/>
    <mergeCell ref="BG4:BK4"/>
    <mergeCell ref="BL4:BP4"/>
    <mergeCell ref="BQ4:BU4"/>
    <mergeCell ref="BV4:BZ4"/>
    <mergeCell ref="AR4:AV4"/>
    <mergeCell ref="X4:AB4"/>
    <mergeCell ref="AM4:AQ4"/>
    <mergeCell ref="M4:M7"/>
    <mergeCell ref="L4:L7"/>
    <mergeCell ref="K4:K7"/>
    <mergeCell ref="J4:J7"/>
    <mergeCell ref="V4:V7"/>
    <mergeCell ref="U4:U7"/>
    <mergeCell ref="I4:I7"/>
    <mergeCell ref="H4:H7"/>
    <mergeCell ref="G4:G7"/>
    <mergeCell ref="F4:F7"/>
    <mergeCell ref="E4:E7"/>
    <mergeCell ref="CF3:CJ3"/>
    <mergeCell ref="CK3:CO3"/>
    <mergeCell ref="BB3:BF3"/>
    <mergeCell ref="BG3:BK3"/>
    <mergeCell ref="BL3:BP3"/>
    <mergeCell ref="BQ3:BU3"/>
    <mergeCell ref="BV3:BZ3"/>
    <mergeCell ref="CA3:CE3"/>
    <mergeCell ref="AW3:BA3"/>
    <mergeCell ref="X3:AB3"/>
    <mergeCell ref="AC3:AG3"/>
    <mergeCell ref="AH3:AL3"/>
    <mergeCell ref="AM3:AQ3"/>
    <mergeCell ref="AR3:AV3"/>
  </mergeCells>
  <printOptions horizontalCentered="1" verticalCentered="1"/>
  <pageMargins left="0" right="0" top="0" bottom="0" header="0" footer="0"/>
  <pageSetup paperSize="9" scale="50" pageOrder="overThenDown" orientation="landscape" r:id="rId1"/>
  <colBreaks count="3" manualBreakCount="3">
    <brk id="23" max="1048575" man="1"/>
    <brk id="48" max="1048575" man="1"/>
    <brk id="7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5" zoomScaleNormal="100" workbookViewId="0">
      <selection activeCell="H19" sqref="H19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45" t="s">
        <v>357</v>
      </c>
      <c r="B1" s="345"/>
      <c r="C1" s="345"/>
      <c r="D1" s="345"/>
      <c r="E1" s="345"/>
      <c r="F1" s="345"/>
      <c r="G1" s="345"/>
    </row>
    <row r="3" spans="1:7" x14ac:dyDescent="0.25">
      <c r="A3" t="s">
        <v>310</v>
      </c>
    </row>
    <row r="4" spans="1:7" x14ac:dyDescent="0.25">
      <c r="A4" s="44" t="s">
        <v>212</v>
      </c>
    </row>
    <row r="5" spans="1:7" ht="15.75" thickBot="1" x14ac:dyDescent="0.3"/>
    <row r="6" spans="1:7" ht="31.5" thickTop="1" thickBot="1" x14ac:dyDescent="0.3">
      <c r="A6" s="346" t="s">
        <v>258</v>
      </c>
      <c r="B6" s="346"/>
      <c r="C6" s="72" t="s">
        <v>259</v>
      </c>
      <c r="D6" s="72" t="s">
        <v>366</v>
      </c>
      <c r="E6" s="72" t="s">
        <v>260</v>
      </c>
      <c r="F6" s="72" t="s">
        <v>261</v>
      </c>
      <c r="G6" s="73" t="s">
        <v>262</v>
      </c>
    </row>
    <row r="7" spans="1:7" ht="15" customHeight="1" thickTop="1" thickBot="1" x14ac:dyDescent="0.3">
      <c r="A7" s="343" t="s">
        <v>263</v>
      </c>
      <c r="B7" s="347"/>
      <c r="C7" s="74">
        <f>'4. Áreas e Grupos de Limpeza'!Z6+'4. Áreas e Grupos de Limpeza'!Z7</f>
        <v>0</v>
      </c>
      <c r="D7" s="248">
        <f>'4. Áreas e Grupos de Limpeza'!Y6</f>
        <v>8.3333333333333328E-4</v>
      </c>
      <c r="E7" s="75">
        <f>'4. Áreas e Grupos de Limpeza'!X4</f>
        <v>0</v>
      </c>
      <c r="F7" s="74">
        <f t="shared" ref="F7:F20" si="0">C7*E7</f>
        <v>0</v>
      </c>
      <c r="G7" s="75" t="e">
        <f>F7/'2. Resumo Mão de Obra'!D10</f>
        <v>#DIV/0!</v>
      </c>
    </row>
    <row r="8" spans="1:7" ht="65.25" customHeight="1" thickTop="1" thickBot="1" x14ac:dyDescent="0.3">
      <c r="A8" s="343" t="s">
        <v>264</v>
      </c>
      <c r="B8" s="347"/>
      <c r="C8" s="74">
        <f>'4. Áreas e Grupos de Limpeza'!AE6+'4. Áreas e Grupos de Limpeza'!AE7</f>
        <v>0</v>
      </c>
      <c r="D8" s="248">
        <f>'4. Áreas e Grupos de Limpeza'!AD6</f>
        <v>1.6666666666666669E-4</v>
      </c>
      <c r="E8" s="75">
        <f>'4. Áreas e Grupos de Limpeza'!AC4</f>
        <v>0</v>
      </c>
      <c r="F8" s="74">
        <f>C8*E8</f>
        <v>0</v>
      </c>
      <c r="G8" s="75" t="e">
        <f>F8/'2. Resumo Mão de Obra'!D10</f>
        <v>#DIV/0!</v>
      </c>
    </row>
    <row r="9" spans="1:7" ht="31.5" customHeight="1" thickTop="1" thickBot="1" x14ac:dyDescent="0.3">
      <c r="A9" s="343" t="s">
        <v>265</v>
      </c>
      <c r="B9" s="347"/>
      <c r="C9" s="74">
        <f>'4. Áreas e Grupos de Limpeza'!AJ6+'4. Áreas e Grupos de Limpeza'!AJ7</f>
        <v>0</v>
      </c>
      <c r="D9" s="248">
        <f>'4. Áreas e Grupos de Limpeza'!AI6</f>
        <v>6.6666666666666654E-4</v>
      </c>
      <c r="E9" s="75">
        <f>'4. Áreas e Grupos de Limpeza'!AH4</f>
        <v>0</v>
      </c>
      <c r="F9" s="74">
        <f t="shared" si="0"/>
        <v>0</v>
      </c>
      <c r="G9" s="75" t="e">
        <f>F9/'2. Resumo Mão de Obra'!D10</f>
        <v>#DIV/0!</v>
      </c>
    </row>
    <row r="10" spans="1:7" ht="15.75" customHeight="1" thickTop="1" thickBot="1" x14ac:dyDescent="0.3">
      <c r="A10" s="343" t="s">
        <v>266</v>
      </c>
      <c r="B10" s="343"/>
      <c r="C10" s="74">
        <f>'4. Áreas e Grupos de Limpeza'!AO6+'4. Áreas e Grupos de Limpeza'!AO7</f>
        <v>0</v>
      </c>
      <c r="D10" s="248">
        <f>'4. Áreas e Grupos de Limpeza'!AN6</f>
        <v>8.0000000000000007E-5</v>
      </c>
      <c r="E10" s="75">
        <f>'4. Áreas e Grupos de Limpeza'!AM4</f>
        <v>0</v>
      </c>
      <c r="F10" s="74">
        <f t="shared" si="0"/>
        <v>0</v>
      </c>
      <c r="G10" s="75" t="e">
        <f>F10/'2. Resumo Mão de Obra'!D10</f>
        <v>#DIV/0!</v>
      </c>
    </row>
    <row r="11" spans="1:7" ht="17.25" thickTop="1" thickBot="1" x14ac:dyDescent="0.3">
      <c r="A11" s="343" t="s">
        <v>267</v>
      </c>
      <c r="B11" s="343"/>
      <c r="C11" s="74">
        <f>'4. Áreas e Grupos de Limpeza'!AT6+'4. Áreas e Grupos de Limpeza'!AT7</f>
        <v>0</v>
      </c>
      <c r="D11" s="248">
        <f>'4. Áreas e Grupos de Limpeza'!AS6</f>
        <v>1.1111111111111112E-4</v>
      </c>
      <c r="E11" s="75">
        <f>'4. Áreas e Grupos de Limpeza'!AR4</f>
        <v>0</v>
      </c>
      <c r="F11" s="74">
        <f t="shared" si="0"/>
        <v>0</v>
      </c>
      <c r="G11" s="75" t="e">
        <f>F11/'2. Resumo Mão de Obra'!D10</f>
        <v>#DIV/0!</v>
      </c>
    </row>
    <row r="12" spans="1:7" ht="17.25" thickTop="1" thickBot="1" x14ac:dyDescent="0.3">
      <c r="A12" s="343" t="s">
        <v>268</v>
      </c>
      <c r="B12" s="343"/>
      <c r="C12" s="74">
        <f>'4. Áreas e Grupos de Limpeza'!AY6+'4. Áreas e Grupos de Limpeza'!AY7</f>
        <v>0</v>
      </c>
      <c r="D12" s="248">
        <f>'4. Áreas e Grupos de Limpeza'!AX6</f>
        <v>8.3333333333333328E-4</v>
      </c>
      <c r="E12" s="75">
        <f>'4. Áreas e Grupos de Limpeza'!AW4</f>
        <v>0</v>
      </c>
      <c r="F12" s="74">
        <f t="shared" si="0"/>
        <v>0</v>
      </c>
      <c r="G12" s="75" t="e">
        <f>F12/'2. Resumo Mão de Obra'!D10</f>
        <v>#DIV/0!</v>
      </c>
    </row>
    <row r="13" spans="1:7" ht="31.5" customHeight="1" thickTop="1" thickBot="1" x14ac:dyDescent="0.3">
      <c r="A13" s="343" t="s">
        <v>269</v>
      </c>
      <c r="B13" s="343"/>
      <c r="C13" s="74">
        <f>'4. Áreas e Grupos de Limpeza'!BD6+'4. Áreas e Grupos de Limpeza'!BD7</f>
        <v>0</v>
      </c>
      <c r="D13" s="248">
        <f>'4. Áreas e Grupos de Limpeza'!BC6</f>
        <v>7.9999999999999984E-3</v>
      </c>
      <c r="E13" s="75">
        <f>'4. Áreas e Grupos de Limpeza'!BB4</f>
        <v>0</v>
      </c>
      <c r="F13" s="74">
        <f t="shared" si="0"/>
        <v>0</v>
      </c>
      <c r="G13" s="75" t="e">
        <f>F13/'2. Resumo Mão de Obra'!F10</f>
        <v>#DIV/0!</v>
      </c>
    </row>
    <row r="14" spans="1:7" ht="31.5" customHeight="1" thickTop="1" thickBot="1" x14ac:dyDescent="0.3">
      <c r="A14" s="343" t="s">
        <v>270</v>
      </c>
      <c r="B14" s="343"/>
      <c r="C14" s="74">
        <f>'4. Áreas e Grupos de Limpeza'!BI6+'4. Áreas e Grupos de Limpeza'!BI7</f>
        <v>0</v>
      </c>
      <c r="D14" s="248">
        <f>'4. Áreas e Grupos de Limpeza'!BH6</f>
        <v>2.136752136752137E-3</v>
      </c>
      <c r="E14" s="75">
        <f>'4. Áreas e Grupos de Limpeza'!BG4</f>
        <v>0</v>
      </c>
      <c r="F14" s="74">
        <f t="shared" si="0"/>
        <v>0</v>
      </c>
      <c r="G14" s="75" t="e">
        <f>F14/'2. Resumo Mão de Obra'!E10</f>
        <v>#DIV/0!</v>
      </c>
    </row>
    <row r="15" spans="1:7" ht="15.75" customHeight="1" thickTop="1" thickBot="1" x14ac:dyDescent="0.3">
      <c r="A15" s="343" t="s">
        <v>271</v>
      </c>
      <c r="B15" s="343"/>
      <c r="C15" s="74">
        <f>'4. Áreas e Grupos de Limpeza'!BN6+'4. Áreas e Grupos de Limpeza'!BN7</f>
        <v>0</v>
      </c>
      <c r="D15" s="248">
        <f>'4. Áreas e Grupos de Limpeza'!BM6</f>
        <v>2.136752136752137E-3</v>
      </c>
      <c r="E15" s="75">
        <f>'4. Áreas e Grupos de Limpeza'!BL4</f>
        <v>0</v>
      </c>
      <c r="F15" s="74">
        <f t="shared" si="0"/>
        <v>0</v>
      </c>
      <c r="G15" s="75" t="e">
        <f>F15/'2. Resumo Mão de Obra'!E10</f>
        <v>#DIV/0!</v>
      </c>
    </row>
    <row r="16" spans="1:7" ht="17.25" thickTop="1" thickBot="1" x14ac:dyDescent="0.3">
      <c r="A16" s="344" t="s">
        <v>272</v>
      </c>
      <c r="B16" s="344"/>
      <c r="C16" s="74">
        <f>'4. Áreas e Grupos de Limpeza'!BS6+'4. Áreas e Grupos de Limpeza'!BS7</f>
        <v>0</v>
      </c>
      <c r="D16" s="248">
        <f>'4. Áreas e Grupos de Limpeza'!BR6</f>
        <v>8.3333333333333328E-4</v>
      </c>
      <c r="E16" s="75">
        <f>'4. Áreas e Grupos de Limpeza'!BQ4</f>
        <v>0</v>
      </c>
      <c r="F16" s="74">
        <f t="shared" si="0"/>
        <v>0</v>
      </c>
      <c r="G16" s="75" t="e">
        <f>F16/'2. Resumo Mão de Obra'!E10</f>
        <v>#DIV/0!</v>
      </c>
    </row>
    <row r="17" spans="1:7" ht="33" customHeight="1" thickTop="1" thickBot="1" x14ac:dyDescent="0.3">
      <c r="A17" s="343" t="s">
        <v>273</v>
      </c>
      <c r="B17" s="343"/>
      <c r="C17" s="74">
        <f>'4. Áreas e Grupos de Limpeza'!BX6+'4. Áreas e Grupos de Limpeza'!BX7</f>
        <v>0</v>
      </c>
      <c r="D17" s="248">
        <f>'4. Áreas e Grupos de Limpeza'!BW6</f>
        <v>3.6363636363636364E-5</v>
      </c>
      <c r="E17" s="75">
        <f>'4. Áreas e Grupos de Limpeza'!BV4</f>
        <v>0</v>
      </c>
      <c r="F17" s="74">
        <f t="shared" si="0"/>
        <v>0</v>
      </c>
      <c r="G17" s="75" t="e">
        <f>F17/'2. Resumo Mão de Obra'!O10</f>
        <v>#DIV/0!</v>
      </c>
    </row>
    <row r="18" spans="1:7" ht="48.75" customHeight="1" thickTop="1" thickBot="1" x14ac:dyDescent="0.3">
      <c r="A18" s="343" t="s">
        <v>274</v>
      </c>
      <c r="B18" s="343"/>
      <c r="C18" s="74">
        <f>'4. Áreas e Grupos de Limpeza'!CC6+'4. Áreas e Grupos de Limpeza'!CC7</f>
        <v>0</v>
      </c>
      <c r="D18" s="248">
        <f>'4. Áreas e Grupos de Limpeza'!CB6</f>
        <v>8.0102803738317762E-5</v>
      </c>
      <c r="E18" s="75">
        <f>'4. Áreas e Grupos de Limpeza'!CA4</f>
        <v>0</v>
      </c>
      <c r="F18" s="74">
        <f t="shared" si="0"/>
        <v>0</v>
      </c>
      <c r="G18" s="75" t="e">
        <f>F18/'2. Resumo Mão de Obra'!Q10</f>
        <v>#DIV/0!</v>
      </c>
    </row>
    <row r="19" spans="1:7" ht="48.75" customHeight="1" thickTop="1" thickBot="1" x14ac:dyDescent="0.3">
      <c r="A19" s="343" t="s">
        <v>275</v>
      </c>
      <c r="B19" s="343"/>
      <c r="C19" s="74">
        <f>'4. Áreas e Grupos de Limpeza'!CH6+'4. Áreas e Grupos de Limpeza'!CH7</f>
        <v>0</v>
      </c>
      <c r="D19" s="248">
        <f>'4. Áreas e Grupos de Limpeza'!CG6</f>
        <v>1.6666666666666669E-4</v>
      </c>
      <c r="E19" s="75">
        <f>'4. Áreas e Grupos de Limpeza'!CF4</f>
        <v>0</v>
      </c>
      <c r="F19" s="74">
        <f t="shared" si="0"/>
        <v>0</v>
      </c>
      <c r="G19" s="75" t="e">
        <f>F19/'2. Resumo Mão de Obra'!D10</f>
        <v>#DIV/0!</v>
      </c>
    </row>
    <row r="20" spans="1:7" ht="33.75" customHeight="1" thickTop="1" thickBot="1" x14ac:dyDescent="0.3">
      <c r="A20" s="343" t="s">
        <v>276</v>
      </c>
      <c r="B20" s="343"/>
      <c r="C20" s="74">
        <f>'4. Áreas e Grupos de Limpeza'!CM6+'4. Áreas e Grupos de Limpeza'!CM7</f>
        <v>0</v>
      </c>
      <c r="D20" s="248">
        <f>'4. Áreas e Grupos de Limpeza'!CL6</f>
        <v>5.0000000000000001E-4</v>
      </c>
      <c r="E20" s="75">
        <f>'4. Áreas e Grupos de Limpeza'!CK4</f>
        <v>0</v>
      </c>
      <c r="F20" s="74">
        <f t="shared" si="0"/>
        <v>0</v>
      </c>
      <c r="G20" s="75" t="e">
        <f>F20/'2. Resumo Mão de Obra'!D10</f>
        <v>#DIV/0!</v>
      </c>
    </row>
    <row r="21" spans="1:7" ht="16.5" thickTop="1" thickBot="1" x14ac:dyDescent="0.3">
      <c r="A21" s="346" t="s">
        <v>26</v>
      </c>
      <c r="B21" s="346"/>
      <c r="C21" s="346"/>
      <c r="D21" s="346"/>
      <c r="E21" s="346"/>
      <c r="F21" s="76">
        <f>SUM(F7:F20)</f>
        <v>0</v>
      </c>
      <c r="G21" s="77" t="e">
        <f>ROUND(SUM(G7:G20),0)</f>
        <v>#DIV/0!</v>
      </c>
    </row>
    <row r="22" spans="1:7" ht="16.5" thickTop="1" thickBot="1" x14ac:dyDescent="0.3">
      <c r="A22" s="348" t="s">
        <v>277</v>
      </c>
      <c r="B22" s="349"/>
      <c r="C22" s="349"/>
      <c r="D22" s="352"/>
      <c r="E22" s="79" t="s">
        <v>278</v>
      </c>
      <c r="F22" s="353" t="e">
        <f>(G21+D43)/30</f>
        <v>#DIV/0!</v>
      </c>
      <c r="G22" s="354"/>
    </row>
    <row r="23" spans="1:7" ht="17.25" thickTop="1" thickBot="1" x14ac:dyDescent="0.3">
      <c r="A23" s="350" t="s">
        <v>279</v>
      </c>
      <c r="B23" s="350"/>
      <c r="C23" s="350"/>
      <c r="D23" s="350"/>
      <c r="E23" s="351">
        <f>E7+E8+E9+E10+E11+E12+E13+E14+E15+E16+E19+E20</f>
        <v>0</v>
      </c>
      <c r="F23" s="350"/>
      <c r="G23" s="350"/>
    </row>
    <row r="24" spans="1:7" ht="17.25" thickTop="1" thickBot="1" x14ac:dyDescent="0.3">
      <c r="A24" s="350" t="s">
        <v>280</v>
      </c>
      <c r="B24" s="350"/>
      <c r="C24" s="350"/>
      <c r="D24" s="350"/>
      <c r="E24" s="351">
        <f>E17+E18</f>
        <v>0</v>
      </c>
      <c r="F24" s="350"/>
      <c r="G24" s="350"/>
    </row>
    <row r="25" spans="1:7" ht="17.25" thickTop="1" thickBot="1" x14ac:dyDescent="0.3">
      <c r="A25" s="350" t="s">
        <v>281</v>
      </c>
      <c r="B25" s="350"/>
      <c r="C25" s="350"/>
      <c r="D25" s="350"/>
      <c r="E25" s="351">
        <f>E23+E24</f>
        <v>0</v>
      </c>
      <c r="F25" s="351"/>
      <c r="G25" s="351"/>
    </row>
    <row r="26" spans="1:7" ht="15.75" thickTop="1" x14ac:dyDescent="0.25"/>
    <row r="27" spans="1:7" x14ac:dyDescent="0.25">
      <c r="A27" s="215" t="s">
        <v>342</v>
      </c>
    </row>
    <row r="28" spans="1:7" ht="15.75" thickBot="1" x14ac:dyDescent="0.3">
      <c r="B28" s="204"/>
      <c r="D28" s="204"/>
    </row>
    <row r="29" spans="1:7" ht="46.5" thickTop="1" thickBot="1" x14ac:dyDescent="0.3">
      <c r="A29" s="79" t="s">
        <v>337</v>
      </c>
      <c r="B29" s="205" t="s">
        <v>338</v>
      </c>
      <c r="C29" s="72" t="s">
        <v>339</v>
      </c>
      <c r="D29" s="72" t="s">
        <v>340</v>
      </c>
      <c r="E29" s="78" t="s">
        <v>49</v>
      </c>
    </row>
    <row r="30" spans="1:7" ht="16.5" thickTop="1" thickBot="1" x14ac:dyDescent="0.3">
      <c r="A30" s="206" t="s">
        <v>346</v>
      </c>
      <c r="B30" s="207">
        <v>2</v>
      </c>
      <c r="C30" s="208">
        <f>'2. Resumo Mão de Obra'!$S$10</f>
        <v>0</v>
      </c>
      <c r="D30" s="209">
        <v>0</v>
      </c>
      <c r="E30" s="74">
        <f>C30*D30</f>
        <v>0</v>
      </c>
    </row>
    <row r="31" spans="1:7" ht="16.5" thickTop="1" thickBot="1" x14ac:dyDescent="0.3">
      <c r="A31" s="206" t="s">
        <v>343</v>
      </c>
      <c r="B31" s="206">
        <v>2</v>
      </c>
      <c r="C31" s="210">
        <f>'2. Resumo Mão de Obra'!$U$10</f>
        <v>0</v>
      </c>
      <c r="D31" s="209">
        <v>0</v>
      </c>
      <c r="E31" s="74">
        <f t="shared" ref="E31:E42" si="1">C31*D31</f>
        <v>0</v>
      </c>
    </row>
    <row r="32" spans="1:7" ht="16.5" thickTop="1" thickBot="1" x14ac:dyDescent="0.3">
      <c r="A32" s="211" t="s">
        <v>344</v>
      </c>
      <c r="B32" s="206">
        <v>2</v>
      </c>
      <c r="C32" s="210">
        <f>'2. Resumo Mão de Obra'!$T$10</f>
        <v>0</v>
      </c>
      <c r="D32" s="209">
        <v>0</v>
      </c>
      <c r="E32" s="74">
        <f t="shared" si="1"/>
        <v>0</v>
      </c>
    </row>
    <row r="33" spans="1:5" ht="16.5" thickTop="1" thickBot="1" x14ac:dyDescent="0.3">
      <c r="A33" s="207" t="s">
        <v>345</v>
      </c>
      <c r="B33" s="212">
        <v>2</v>
      </c>
      <c r="C33" s="74">
        <f>'2. Resumo Mão de Obra'!$V$10</f>
        <v>0</v>
      </c>
      <c r="D33" s="213">
        <v>0</v>
      </c>
      <c r="E33" s="74">
        <f t="shared" si="1"/>
        <v>0</v>
      </c>
    </row>
    <row r="34" spans="1:5" ht="16.5" thickTop="1" thickBot="1" x14ac:dyDescent="0.3">
      <c r="A34" s="207" t="s">
        <v>347</v>
      </c>
      <c r="B34" s="212">
        <v>1</v>
      </c>
      <c r="C34" s="74">
        <f>'2. Resumo Mão de Obra'!$D$10</f>
        <v>0</v>
      </c>
      <c r="D34" s="213">
        <v>1</v>
      </c>
      <c r="E34" s="74">
        <f t="shared" si="1"/>
        <v>0</v>
      </c>
    </row>
    <row r="35" spans="1:5" ht="16.5" thickTop="1" thickBot="1" x14ac:dyDescent="0.3">
      <c r="A35" s="207" t="s">
        <v>348</v>
      </c>
      <c r="B35" s="212">
        <v>1</v>
      </c>
      <c r="C35" s="74">
        <f>'2. Resumo Mão de Obra'!$F$10</f>
        <v>0</v>
      </c>
      <c r="D35" s="213">
        <v>0</v>
      </c>
      <c r="E35" s="74">
        <f t="shared" si="1"/>
        <v>0</v>
      </c>
    </row>
    <row r="36" spans="1:5" ht="16.5" thickTop="1" thickBot="1" x14ac:dyDescent="0.3">
      <c r="A36" s="207" t="s">
        <v>351</v>
      </c>
      <c r="B36" s="212">
        <v>1</v>
      </c>
      <c r="C36" s="208">
        <f>'2. Resumo Mão de Obra'!$E$10</f>
        <v>0</v>
      </c>
      <c r="D36" s="214">
        <v>0</v>
      </c>
      <c r="E36" s="74">
        <f t="shared" si="1"/>
        <v>0</v>
      </c>
    </row>
    <row r="37" spans="1:5" ht="16.5" thickTop="1" thickBot="1" x14ac:dyDescent="0.3">
      <c r="A37" s="207" t="s">
        <v>354</v>
      </c>
      <c r="B37" s="212">
        <v>1</v>
      </c>
      <c r="C37" s="74">
        <f>'2. Resumo Mão de Obra'!$G$10</f>
        <v>0</v>
      </c>
      <c r="D37" s="213">
        <v>0</v>
      </c>
      <c r="E37" s="74">
        <f t="shared" si="1"/>
        <v>0</v>
      </c>
    </row>
    <row r="38" spans="1:5" ht="16.5" thickTop="1" thickBot="1" x14ac:dyDescent="0.3">
      <c r="A38" s="206" t="s">
        <v>349</v>
      </c>
      <c r="B38" s="212">
        <v>1</v>
      </c>
      <c r="C38" s="74">
        <f>'2. Resumo Mão de Obra'!$I$10</f>
        <v>0</v>
      </c>
      <c r="D38" s="213">
        <v>0</v>
      </c>
      <c r="E38" s="74">
        <f t="shared" si="1"/>
        <v>0</v>
      </c>
    </row>
    <row r="39" spans="1:5" ht="16.5" thickTop="1" thickBot="1" x14ac:dyDescent="0.3">
      <c r="A39" s="206" t="s">
        <v>350</v>
      </c>
      <c r="B39" s="212">
        <v>1</v>
      </c>
      <c r="C39" s="74">
        <f>'2. Resumo Mão de Obra'!$K$10</f>
        <v>0</v>
      </c>
      <c r="D39" s="213">
        <v>0</v>
      </c>
      <c r="E39" s="74">
        <f t="shared" si="1"/>
        <v>0</v>
      </c>
    </row>
    <row r="40" spans="1:5" ht="16.5" thickTop="1" thickBot="1" x14ac:dyDescent="0.3">
      <c r="A40" s="206" t="s">
        <v>352</v>
      </c>
      <c r="B40" s="212">
        <v>1</v>
      </c>
      <c r="C40" s="74">
        <f>'2. Resumo Mão de Obra'!$J$10</f>
        <v>0</v>
      </c>
      <c r="D40" s="213">
        <v>0</v>
      </c>
      <c r="E40" s="74">
        <f t="shared" si="1"/>
        <v>0</v>
      </c>
    </row>
    <row r="41" spans="1:5" ht="16.5" thickTop="1" thickBot="1" x14ac:dyDescent="0.3">
      <c r="A41" s="206" t="s">
        <v>353</v>
      </c>
      <c r="B41" s="212">
        <v>1</v>
      </c>
      <c r="C41" s="74">
        <f>'2. Resumo Mão de Obra'!$L$10</f>
        <v>0</v>
      </c>
      <c r="D41" s="213">
        <v>0</v>
      </c>
      <c r="E41" s="74">
        <f t="shared" si="1"/>
        <v>0</v>
      </c>
    </row>
    <row r="42" spans="1:5" ht="16.5" thickTop="1" thickBot="1" x14ac:dyDescent="0.3">
      <c r="A42" s="212" t="s">
        <v>341</v>
      </c>
      <c r="B42" s="212">
        <v>1</v>
      </c>
      <c r="C42" s="74">
        <f>'2. Resumo Mão de Obra'!$N$10</f>
        <v>0</v>
      </c>
      <c r="D42" s="213">
        <v>0</v>
      </c>
      <c r="E42" s="74">
        <f t="shared" si="1"/>
        <v>0</v>
      </c>
    </row>
    <row r="43" spans="1:5" ht="16.5" thickTop="1" thickBot="1" x14ac:dyDescent="0.3">
      <c r="A43" s="348" t="s">
        <v>49</v>
      </c>
      <c r="B43" s="349"/>
      <c r="C43" s="349"/>
      <c r="D43" s="240">
        <f>SUM(D30:D42)</f>
        <v>1</v>
      </c>
      <c r="E43" s="76">
        <f>SUM(E30:E42)</f>
        <v>0</v>
      </c>
    </row>
    <row r="44" spans="1:5" ht="15.75" thickTop="1" x14ac:dyDescent="0.25"/>
  </sheetData>
  <mergeCells count="26">
    <mergeCell ref="A43:C43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  <mergeCell ref="A21:E21"/>
    <mergeCell ref="A1:G1"/>
    <mergeCell ref="A6:B6"/>
    <mergeCell ref="A7:B7"/>
    <mergeCell ref="A8:B8"/>
    <mergeCell ref="A9:B9"/>
    <mergeCell ref="A15:B15"/>
    <mergeCell ref="A16:B16"/>
    <mergeCell ref="A17:B17"/>
    <mergeCell ref="A18:B18"/>
    <mergeCell ref="A10:B10"/>
    <mergeCell ref="A11:B11"/>
    <mergeCell ref="A12:B12"/>
    <mergeCell ref="A13:B13"/>
    <mergeCell ref="A14:B14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23" sqref="J23"/>
    </sheetView>
  </sheetViews>
  <sheetFormatPr defaultRowHeight="15.75" x14ac:dyDescent="0.25"/>
  <cols>
    <col min="1" max="1" width="9.140625" style="80"/>
    <col min="2" max="2" width="46.5703125" style="80" customWidth="1"/>
    <col min="3" max="3" width="9.28515625" style="80" bestFit="1" customWidth="1"/>
    <col min="4" max="4" width="15.42578125" style="80" customWidth="1"/>
    <col min="5" max="6" width="9.140625" style="80"/>
    <col min="7" max="8" width="17.5703125" style="80" customWidth="1"/>
    <col min="9" max="10" width="11.85546875" style="80" customWidth="1"/>
    <col min="11" max="16384" width="9.140625" style="80"/>
  </cols>
  <sheetData>
    <row r="1" spans="1:5" ht="18.75" x14ac:dyDescent="0.3">
      <c r="B1" s="247" t="s">
        <v>365</v>
      </c>
    </row>
    <row r="2" spans="1:5" ht="8.25" customHeight="1" thickBot="1" x14ac:dyDescent="0.3"/>
    <row r="3" spans="1:5" ht="16.5" thickTop="1" x14ac:dyDescent="0.25">
      <c r="A3" s="81"/>
      <c r="B3" s="360" t="s">
        <v>356</v>
      </c>
      <c r="C3" s="360"/>
      <c r="D3" s="360"/>
      <c r="E3" s="82"/>
    </row>
    <row r="4" spans="1:5" x14ac:dyDescent="0.25">
      <c r="A4" s="83"/>
      <c r="B4" s="361" t="s">
        <v>283</v>
      </c>
      <c r="C4" s="361"/>
      <c r="D4" s="361"/>
      <c r="E4" s="84"/>
    </row>
    <row r="5" spans="1:5" x14ac:dyDescent="0.25">
      <c r="A5" s="83"/>
      <c r="E5" s="84"/>
    </row>
    <row r="6" spans="1:5" x14ac:dyDescent="0.25">
      <c r="A6" s="83"/>
      <c r="B6" s="362" t="s">
        <v>284</v>
      </c>
      <c r="C6" s="363"/>
      <c r="D6" s="364"/>
      <c r="E6" s="84"/>
    </row>
    <row r="7" spans="1:5" x14ac:dyDescent="0.25">
      <c r="A7" s="83"/>
      <c r="B7" s="85" t="s">
        <v>285</v>
      </c>
      <c r="C7" s="85"/>
      <c r="D7" s="86">
        <f>'5. Resumo Serviços'!F21</f>
        <v>0</v>
      </c>
      <c r="E7" s="84"/>
    </row>
    <row r="8" spans="1:5" x14ac:dyDescent="0.25">
      <c r="A8" s="83"/>
      <c r="B8" s="85" t="s">
        <v>286</v>
      </c>
      <c r="C8" s="85"/>
      <c r="D8" s="86">
        <f>'5. Resumo Serviços'!E43</f>
        <v>0</v>
      </c>
      <c r="E8" s="84"/>
    </row>
    <row r="9" spans="1:5" x14ac:dyDescent="0.25">
      <c r="A9" s="83"/>
      <c r="B9" s="85"/>
      <c r="C9" s="85"/>
      <c r="D9" s="86"/>
      <c r="E9" s="84"/>
    </row>
    <row r="10" spans="1:5" x14ac:dyDescent="0.25">
      <c r="A10" s="83"/>
      <c r="B10" s="365" t="s">
        <v>287</v>
      </c>
      <c r="C10" s="366"/>
      <c r="D10" s="367"/>
      <c r="E10" s="84"/>
    </row>
    <row r="11" spans="1:5" x14ac:dyDescent="0.25">
      <c r="A11" s="83"/>
      <c r="B11" s="85" t="s">
        <v>288</v>
      </c>
      <c r="C11" s="85"/>
      <c r="D11" s="86">
        <f>'3.3. Insumos Materiais'!E24</f>
        <v>0</v>
      </c>
      <c r="E11" s="84"/>
    </row>
    <row r="12" spans="1:5" x14ac:dyDescent="0.25">
      <c r="A12" s="83"/>
      <c r="B12" s="85" t="s">
        <v>289</v>
      </c>
      <c r="C12" s="85"/>
      <c r="D12" s="86">
        <f>'3.2. Insumos Equipamentos'!J17</f>
        <v>0</v>
      </c>
      <c r="E12" s="84"/>
    </row>
    <row r="13" spans="1:5" x14ac:dyDescent="0.25">
      <c r="A13" s="83"/>
      <c r="B13" s="85"/>
      <c r="C13" s="85"/>
      <c r="D13" s="86"/>
      <c r="E13" s="84"/>
    </row>
    <row r="14" spans="1:5" x14ac:dyDescent="0.25">
      <c r="A14" s="83"/>
      <c r="B14" s="365" t="s">
        <v>290</v>
      </c>
      <c r="C14" s="367"/>
      <c r="D14" s="87">
        <f>D7+D8+D11+D12</f>
        <v>0</v>
      </c>
      <c r="E14" s="84"/>
    </row>
    <row r="15" spans="1:5" x14ac:dyDescent="0.25">
      <c r="A15" s="83"/>
      <c r="B15" s="85"/>
      <c r="C15" s="85"/>
      <c r="D15" s="85"/>
      <c r="E15" s="84"/>
    </row>
    <row r="16" spans="1:5" x14ac:dyDescent="0.25">
      <c r="A16" s="83"/>
      <c r="B16" s="355" t="s">
        <v>291</v>
      </c>
      <c r="C16" s="356"/>
      <c r="D16" s="359"/>
      <c r="E16" s="84"/>
    </row>
    <row r="17" spans="1:10" x14ac:dyDescent="0.25">
      <c r="A17" s="83"/>
      <c r="B17" s="88" t="s">
        <v>292</v>
      </c>
      <c r="C17" s="89" t="s">
        <v>293</v>
      </c>
      <c r="D17" s="89" t="s">
        <v>294</v>
      </c>
      <c r="E17" s="84"/>
    </row>
    <row r="18" spans="1:10" x14ac:dyDescent="0.25">
      <c r="A18" s="83"/>
      <c r="B18" s="90" t="s">
        <v>295</v>
      </c>
      <c r="C18" s="110">
        <v>0</v>
      </c>
      <c r="D18" s="91"/>
      <c r="E18" s="84"/>
    </row>
    <row r="19" spans="1:10" x14ac:dyDescent="0.25">
      <c r="A19" s="83"/>
      <c r="B19" s="90" t="s">
        <v>296</v>
      </c>
      <c r="C19" s="110">
        <v>0</v>
      </c>
      <c r="D19" s="91"/>
      <c r="E19" s="84"/>
    </row>
    <row r="20" spans="1:10" x14ac:dyDescent="0.25">
      <c r="A20" s="83"/>
      <c r="B20" s="90" t="s">
        <v>297</v>
      </c>
      <c r="C20" s="92">
        <f>SUM(C21:C23)</f>
        <v>0</v>
      </c>
      <c r="D20" s="91"/>
      <c r="E20" s="84"/>
    </row>
    <row r="21" spans="1:10" x14ac:dyDescent="0.25">
      <c r="A21" s="83"/>
      <c r="B21" s="90" t="s">
        <v>298</v>
      </c>
      <c r="C21" s="110">
        <v>0</v>
      </c>
      <c r="D21" s="90"/>
      <c r="E21" s="84"/>
    </row>
    <row r="22" spans="1:10" x14ac:dyDescent="0.25">
      <c r="A22" s="83"/>
      <c r="B22" s="90" t="s">
        <v>299</v>
      </c>
      <c r="C22" s="110">
        <v>0</v>
      </c>
      <c r="D22" s="90"/>
      <c r="E22" s="84"/>
    </row>
    <row r="23" spans="1:10" x14ac:dyDescent="0.25">
      <c r="A23" s="83"/>
      <c r="B23" s="90" t="s">
        <v>300</v>
      </c>
      <c r="C23" s="111">
        <v>0</v>
      </c>
      <c r="D23" s="90"/>
      <c r="E23" s="84"/>
    </row>
    <row r="24" spans="1:10" x14ac:dyDescent="0.25">
      <c r="A24" s="83"/>
      <c r="C24" s="93"/>
      <c r="D24" s="94"/>
      <c r="E24" s="84"/>
    </row>
    <row r="25" spans="1:10" x14ac:dyDescent="0.25">
      <c r="A25" s="83"/>
      <c r="B25" s="355" t="s">
        <v>301</v>
      </c>
      <c r="C25" s="356"/>
      <c r="D25" s="95">
        <f>D14+D18+D19+D20</f>
        <v>0</v>
      </c>
      <c r="E25" s="84"/>
      <c r="G25" s="96"/>
    </row>
    <row r="26" spans="1:10" x14ac:dyDescent="0.25">
      <c r="A26" s="83"/>
      <c r="B26" s="357" t="s">
        <v>361</v>
      </c>
      <c r="C26" s="358"/>
      <c r="D26" s="95">
        <f>D25*60</f>
        <v>0</v>
      </c>
      <c r="E26" s="84"/>
      <c r="G26" s="96"/>
      <c r="H26" s="94"/>
    </row>
    <row r="27" spans="1:10" x14ac:dyDescent="0.25">
      <c r="A27" s="83"/>
      <c r="B27" s="355" t="s">
        <v>302</v>
      </c>
      <c r="C27" s="359"/>
      <c r="D27" s="95">
        <v>0</v>
      </c>
      <c r="E27" s="84"/>
    </row>
    <row r="28" spans="1:10" ht="16.5" thickBot="1" x14ac:dyDescent="0.3">
      <c r="A28" s="97"/>
      <c r="B28" s="98"/>
      <c r="C28" s="98"/>
      <c r="D28" s="98"/>
      <c r="E28" s="99"/>
      <c r="G28" s="100"/>
      <c r="H28" s="100"/>
      <c r="I28" s="94"/>
      <c r="J28" s="94"/>
    </row>
    <row r="29" spans="1:10" ht="16.5" thickTop="1" x14ac:dyDescent="0.25">
      <c r="B29" s="90"/>
      <c r="G29" s="100"/>
      <c r="H29" s="100"/>
      <c r="I29" s="94"/>
      <c r="J29" s="94"/>
    </row>
    <row r="30" spans="1:10" x14ac:dyDescent="0.25">
      <c r="G30" s="100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'3.1. Insumos Uniformes'!Area_de_impressao</vt:lpstr>
      <vt:lpstr>'1. Mão de Obra'!Titulos_de_impressao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2024-11-08T17:02:18Z</cp:lastPrinted>
  <dcterms:created xsi:type="dcterms:W3CDTF">2024-06-14T15:15:17Z</dcterms:created>
  <dcterms:modified xsi:type="dcterms:W3CDTF">2024-12-09T13:52:49Z</dcterms:modified>
</cp:coreProperties>
</file>