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SFINANCEIRO\FERNANDA\PLANILHAS 2024\Limpeza\CONCLUSÃO 05-12\"/>
    </mc:Choice>
  </mc:AlternateContent>
  <bookViews>
    <workbookView xWindow="0" yWindow="0" windowWidth="28800" windowHeight="11580" tabRatio="615" firstSheet="3" activeTab="7"/>
  </bookViews>
  <sheets>
    <sheet name="1. Mão de Obra" sheetId="1" r:id="rId1"/>
    <sheet name="2. Resumo Mão de Obra" sheetId="22" r:id="rId2"/>
    <sheet name="3.1. Insumos Uniformes" sheetId="7" r:id="rId3"/>
    <sheet name="3.2. Insumos Equipamentos" sheetId="27" r:id="rId4"/>
    <sheet name="3.3. Insumos Materiais" sheetId="28" r:id="rId5"/>
    <sheet name="4. Áreas e Grupos de Limpeza" sheetId="25" r:id="rId6"/>
    <sheet name="5. Resumo Serviços" sheetId="29" r:id="rId7"/>
    <sheet name="6. Total Formação de Preço" sheetId="30" r:id="rId8"/>
    <sheet name="6" sheetId="23" state="hidden" r:id="rId9"/>
  </sheets>
  <externalReferences>
    <externalReference r:id="rId10"/>
    <externalReference r:id="rId11"/>
  </externalReferences>
  <definedNames>
    <definedName name="_1_9_1">[1]Plan1!$J$24</definedName>
    <definedName name="_xlnm._FilterDatabase" localSheetId="5" hidden="1">'4. Áreas e Grupos de Limpeza'!$A$3:$CU$8</definedName>
    <definedName name="_xlnm.Print_Area" localSheetId="2">'3.1. Insumos Uniformes'!$A$1:$J$91</definedName>
    <definedName name="_xlnm.Print_Area" localSheetId="3">'3.2. Insumos Equipamentos'!$A$1:$M$32</definedName>
    <definedName name="_xlnm.Print_Area" localSheetId="8">'6'!$A$1:$S$99</definedName>
    <definedName name="Results" localSheetId="3">#REF!</definedName>
    <definedName name="Results" localSheetId="4">#REF!</definedName>
    <definedName name="Results" localSheetId="5">#REF!</definedName>
    <definedName name="Results" localSheetId="6">#REF!</definedName>
    <definedName name="Results" localSheetId="8">#REF!</definedName>
    <definedName name="Results" localSheetId="7">#REF!</definedName>
    <definedName name="Results">#REF!</definedName>
    <definedName name="_xlnm.Print_Titles" localSheetId="0">'1. Mão de Obra'!$1:$10</definedName>
    <definedName name="_xlnm.Print_Titles" localSheetId="5">'4. Áreas e Grupos de Limpeza'!$A:$A,'4. Áreas e Grupos de Limpeza'!$1:$3</definedName>
    <definedName name="_xlnm.Print_Titles" localSheetId="8">'6'!$1:$6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9" l="1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W9" i="1" l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W6" i="1"/>
  <c r="M6" i="1"/>
  <c r="V6" i="1"/>
  <c r="U6" i="1"/>
  <c r="T6" i="1"/>
  <c r="S6" i="1"/>
  <c r="R6" i="1"/>
  <c r="Q6" i="1"/>
  <c r="P6" i="1"/>
  <c r="O6" i="1"/>
  <c r="N6" i="1"/>
  <c r="L6" i="1"/>
  <c r="K6" i="1"/>
  <c r="J6" i="1"/>
  <c r="I6" i="1"/>
  <c r="G6" i="1"/>
  <c r="F6" i="1"/>
  <c r="E6" i="1"/>
  <c r="CJ4" i="25" l="1"/>
  <c r="CK7" i="25" l="1"/>
  <c r="CK6" i="25"/>
  <c r="D43" i="29" l="1"/>
  <c r="CP7" i="25" l="1"/>
  <c r="CP6" i="25"/>
  <c r="CF7" i="25"/>
  <c r="CF6" i="25"/>
  <c r="CA7" i="25"/>
  <c r="CA6" i="25"/>
  <c r="BV7" i="25"/>
  <c r="BV6" i="25"/>
  <c r="BQ7" i="25"/>
  <c r="BQ6" i="25"/>
  <c r="BL7" i="25"/>
  <c r="BL6" i="25"/>
  <c r="BG7" i="25"/>
  <c r="BG6" i="25"/>
  <c r="BB7" i="25"/>
  <c r="BB6" i="25"/>
  <c r="AW7" i="25"/>
  <c r="AW6" i="25"/>
  <c r="AR7" i="25"/>
  <c r="AR6" i="25"/>
  <c r="AM7" i="25"/>
  <c r="AM6" i="25"/>
  <c r="AH7" i="25"/>
  <c r="AH6" i="25"/>
  <c r="AC7" i="25"/>
  <c r="AC6" i="25"/>
  <c r="E50" i="28" l="1"/>
  <c r="E49" i="28"/>
  <c r="E48" i="28"/>
  <c r="E47" i="28"/>
  <c r="E46" i="28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D51" i="28"/>
  <c r="C51" i="28"/>
  <c r="E51" i="28" l="1"/>
  <c r="D11" i="30" s="1"/>
  <c r="I12" i="27"/>
  <c r="I13" i="27"/>
  <c r="C20" i="30" l="1"/>
  <c r="D8" i="30"/>
  <c r="E19" i="29" l="1"/>
  <c r="I30" i="27" l="1"/>
  <c r="J30" i="27" s="1"/>
  <c r="I24" i="27"/>
  <c r="J24" i="27" s="1"/>
  <c r="I23" i="27"/>
  <c r="J23" i="27" s="1"/>
  <c r="I22" i="27"/>
  <c r="J22" i="27" s="1"/>
  <c r="I21" i="27"/>
  <c r="I19" i="27"/>
  <c r="J19" i="27" s="1"/>
  <c r="I16" i="27"/>
  <c r="J16" i="27" s="1"/>
  <c r="I15" i="27"/>
  <c r="J15" i="27" s="1"/>
  <c r="I14" i="27"/>
  <c r="J14" i="27" s="1"/>
  <c r="J12" i="27"/>
  <c r="I11" i="27"/>
  <c r="J11" i="27" s="1"/>
  <c r="I10" i="27"/>
  <c r="J10" i="27" s="1"/>
  <c r="P11" i="23"/>
  <c r="P12" i="23"/>
  <c r="P17" i="23"/>
  <c r="P18" i="23"/>
  <c r="P23" i="23"/>
  <c r="P24" i="23"/>
  <c r="P29" i="23"/>
  <c r="P30" i="23"/>
  <c r="P35" i="23"/>
  <c r="P36" i="23"/>
  <c r="P41" i="23"/>
  <c r="P42" i="23"/>
  <c r="P47" i="23"/>
  <c r="P48" i="23"/>
  <c r="P55" i="23"/>
  <c r="P56" i="23"/>
  <c r="P61" i="23"/>
  <c r="P62" i="23"/>
  <c r="P67" i="23"/>
  <c r="P68" i="23"/>
  <c r="P73" i="23"/>
  <c r="P74" i="23"/>
  <c r="P81" i="23"/>
  <c r="P82" i="23"/>
  <c r="P89" i="23"/>
  <c r="P90" i="23"/>
  <c r="I20" i="27" l="1"/>
  <c r="J21" i="27"/>
  <c r="I31" i="27"/>
  <c r="J31" i="27" s="1"/>
  <c r="I29" i="27"/>
  <c r="J29" i="27" s="1"/>
  <c r="I8" i="27"/>
  <c r="J8" i="27" s="1"/>
  <c r="I18" i="27"/>
  <c r="J18" i="27" s="1"/>
  <c r="I28" i="27"/>
  <c r="J28" i="27" s="1"/>
  <c r="I7" i="27"/>
  <c r="J7" i="27" s="1"/>
  <c r="I17" i="27"/>
  <c r="J17" i="27" s="1"/>
  <c r="I27" i="27"/>
  <c r="J27" i="27" s="1"/>
  <c r="I6" i="27"/>
  <c r="I26" i="27"/>
  <c r="I9" i="27"/>
  <c r="J9" i="27" s="1"/>
  <c r="I25" i="27"/>
  <c r="J25" i="27" s="1"/>
  <c r="J26" i="27"/>
  <c r="H32" i="27"/>
  <c r="J20" i="27"/>
  <c r="J13" i="27"/>
  <c r="CO4" i="25"/>
  <c r="E20" i="29" s="1"/>
  <c r="BK4" i="25"/>
  <c r="E14" i="29" s="1"/>
  <c r="CE4" i="25"/>
  <c r="E18" i="29" s="1"/>
  <c r="BA4" i="25"/>
  <c r="E12" i="29" s="1"/>
  <c r="AL4" i="25"/>
  <c r="E9" i="29" s="1"/>
  <c r="AB4" i="25"/>
  <c r="E7" i="29" s="1"/>
  <c r="BU4" i="25"/>
  <c r="E16" i="29" s="1"/>
  <c r="BF4" i="25"/>
  <c r="E13" i="29" s="1"/>
  <c r="BZ4" i="25"/>
  <c r="E17" i="29" s="1"/>
  <c r="AV4" i="25"/>
  <c r="E11" i="29" s="1"/>
  <c r="AQ4" i="25"/>
  <c r="E10" i="29" s="1"/>
  <c r="E24" i="29" l="1"/>
  <c r="J6" i="27"/>
  <c r="J32" i="27" s="1"/>
  <c r="D12" i="30" s="1"/>
  <c r="I32" i="27"/>
  <c r="AA4" i="25"/>
  <c r="BP4" i="25"/>
  <c r="E15" i="29" s="1"/>
  <c r="AG4" i="25"/>
  <c r="E8" i="29" s="1"/>
  <c r="E23" i="29" s="1"/>
  <c r="E25" i="29" s="1"/>
  <c r="CT4" i="25"/>
  <c r="J89" i="23"/>
  <c r="CU4" i="25" l="1"/>
  <c r="Q79" i="1"/>
  <c r="Q81" i="1" s="1"/>
  <c r="Q9" i="22" s="1"/>
  <c r="Q46" i="1" l="1"/>
  <c r="Q52" i="1" s="1"/>
  <c r="Q18" i="1"/>
  <c r="J90" i="23"/>
  <c r="D90" i="23"/>
  <c r="D89" i="23"/>
  <c r="J82" i="23"/>
  <c r="D82" i="23"/>
  <c r="J81" i="23"/>
  <c r="D81" i="23"/>
  <c r="J74" i="23"/>
  <c r="D74" i="23"/>
  <c r="J73" i="23"/>
  <c r="D73" i="23"/>
  <c r="J68" i="23"/>
  <c r="D68" i="23"/>
  <c r="J67" i="23"/>
  <c r="D67" i="23"/>
  <c r="J62" i="23"/>
  <c r="D62" i="23"/>
  <c r="J61" i="23"/>
  <c r="D61" i="23"/>
  <c r="J56" i="23"/>
  <c r="D56" i="23"/>
  <c r="J55" i="23"/>
  <c r="D55" i="23"/>
  <c r="J48" i="23"/>
  <c r="D48" i="23"/>
  <c r="J47" i="23"/>
  <c r="D47" i="23"/>
  <c r="J42" i="23"/>
  <c r="D42" i="23"/>
  <c r="J41" i="23"/>
  <c r="D41" i="23"/>
  <c r="J36" i="23"/>
  <c r="D36" i="23"/>
  <c r="J35" i="23"/>
  <c r="D35" i="23"/>
  <c r="J30" i="23"/>
  <c r="D30" i="23"/>
  <c r="J29" i="23"/>
  <c r="D29" i="23"/>
  <c r="J24" i="23"/>
  <c r="D24" i="23"/>
  <c r="J23" i="23"/>
  <c r="D23" i="23"/>
  <c r="J18" i="23"/>
  <c r="D18" i="23"/>
  <c r="J17" i="23"/>
  <c r="D17" i="23"/>
  <c r="J12" i="23"/>
  <c r="D12" i="23"/>
  <c r="J11" i="23"/>
  <c r="D11" i="23"/>
  <c r="O18" i="1"/>
  <c r="O5" i="22" s="1"/>
  <c r="H74" i="7"/>
  <c r="I74" i="7" s="1"/>
  <c r="H73" i="7"/>
  <c r="I73" i="7" s="1"/>
  <c r="H72" i="7"/>
  <c r="I72" i="7" s="1"/>
  <c r="H71" i="7"/>
  <c r="I71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H38" i="7"/>
  <c r="I38" i="7" s="1"/>
  <c r="H34" i="7"/>
  <c r="I34" i="7" s="1"/>
  <c r="H33" i="7"/>
  <c r="I33" i="7" s="1"/>
  <c r="H32" i="7"/>
  <c r="I32" i="7" s="1"/>
  <c r="H31" i="7"/>
  <c r="I31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0" i="7"/>
  <c r="I20" i="7" s="1"/>
  <c r="H19" i="7"/>
  <c r="I19" i="7" s="1"/>
  <c r="H18" i="7"/>
  <c r="I18" i="7" s="1"/>
  <c r="H17" i="7"/>
  <c r="I17" i="7" s="1"/>
  <c r="H16" i="7"/>
  <c r="I16" i="7" s="1"/>
  <c r="H15" i="7"/>
  <c r="I15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I57" i="7" l="1"/>
  <c r="R79" i="1" s="1"/>
  <c r="R81" i="1" s="1"/>
  <c r="R9" i="22" s="1"/>
  <c r="I75" i="7"/>
  <c r="H79" i="1" s="1"/>
  <c r="Q5" i="22"/>
  <c r="I45" i="7"/>
  <c r="I35" i="7"/>
  <c r="I12" i="7"/>
  <c r="I68" i="7"/>
  <c r="N79" i="1" s="1"/>
  <c r="N81" i="1" s="1"/>
  <c r="N9" i="22" s="1"/>
  <c r="I21" i="7"/>
  <c r="O46" i="1"/>
  <c r="O52" i="1" s="1"/>
  <c r="P18" i="1"/>
  <c r="R46" i="1"/>
  <c r="R52" i="1" s="1"/>
  <c r="P46" i="1"/>
  <c r="P52" i="1" s="1"/>
  <c r="N46" i="1"/>
  <c r="N52" i="1" s="1"/>
  <c r="N18" i="1"/>
  <c r="N5" i="22" s="1"/>
  <c r="R18" i="1"/>
  <c r="R5" i="22" s="1"/>
  <c r="M79" i="1" l="1"/>
  <c r="W79" i="1"/>
  <c r="P5" i="22"/>
  <c r="D79" i="1"/>
  <c r="I79" i="1"/>
  <c r="S79" i="1"/>
  <c r="J79" i="1"/>
  <c r="V79" i="1"/>
  <c r="L79" i="1"/>
  <c r="G79" i="1"/>
  <c r="T79" i="1"/>
  <c r="E79" i="1"/>
  <c r="O79" i="1"/>
  <c r="O81" i="1" s="1"/>
  <c r="O9" i="22" s="1"/>
  <c r="P79" i="1"/>
  <c r="P81" i="1" s="1"/>
  <c r="P9" i="22" s="1"/>
  <c r="U79" i="1"/>
  <c r="K79" i="1"/>
  <c r="F79" i="1"/>
  <c r="W81" i="1" l="1"/>
  <c r="W9" i="22" s="1"/>
  <c r="V81" i="1"/>
  <c r="V9" i="22" s="1"/>
  <c r="U81" i="1"/>
  <c r="U9" i="22" s="1"/>
  <c r="T81" i="1"/>
  <c r="T9" i="22" s="1"/>
  <c r="S81" i="1"/>
  <c r="S9" i="22" s="1"/>
  <c r="M81" i="1"/>
  <c r="M9" i="22" s="1"/>
  <c r="L81" i="1"/>
  <c r="L9" i="22" s="1"/>
  <c r="K81" i="1"/>
  <c r="K9" i="22" s="1"/>
  <c r="J81" i="1"/>
  <c r="J9" i="22" s="1"/>
  <c r="I81" i="1"/>
  <c r="I9" i="22" s="1"/>
  <c r="M18" i="1"/>
  <c r="M5" i="22" s="1"/>
  <c r="I18" i="1"/>
  <c r="I5" i="22" s="1"/>
  <c r="I46" i="1" l="1"/>
  <c r="I52" i="1" s="1"/>
  <c r="L18" i="1"/>
  <c r="K46" i="1"/>
  <c r="K52" i="1" s="1"/>
  <c r="J18" i="1"/>
  <c r="L46" i="1"/>
  <c r="L52" i="1" s="1"/>
  <c r="M46" i="1"/>
  <c r="M52" i="1" s="1"/>
  <c r="K18" i="1"/>
  <c r="W46" i="1"/>
  <c r="W52" i="1" s="1"/>
  <c r="S46" i="1"/>
  <c r="S52" i="1" s="1"/>
  <c r="V18" i="1"/>
  <c r="V5" i="22" s="1"/>
  <c r="T18" i="1"/>
  <c r="T5" i="22" s="1"/>
  <c r="S18" i="1"/>
  <c r="U18" i="1"/>
  <c r="U5" i="22" s="1"/>
  <c r="W18" i="1"/>
  <c r="W5" i="22" s="1"/>
  <c r="T46" i="1"/>
  <c r="T52" i="1" s="1"/>
  <c r="U46" i="1"/>
  <c r="U52" i="1" s="1"/>
  <c r="V46" i="1"/>
  <c r="V52" i="1" s="1"/>
  <c r="J46" i="1"/>
  <c r="J52" i="1" s="1"/>
  <c r="K5" i="22" l="1"/>
  <c r="J5" i="22"/>
  <c r="L5" i="22"/>
  <c r="S5" i="22"/>
  <c r="H81" i="1" l="1"/>
  <c r="H9" i="22" s="1"/>
  <c r="G81" i="1"/>
  <c r="G9" i="22" s="1"/>
  <c r="F81" i="1"/>
  <c r="F9" i="22" s="1"/>
  <c r="E81" i="1"/>
  <c r="E9" i="22" s="1"/>
  <c r="D81" i="1"/>
  <c r="D9" i="22" s="1"/>
  <c r="D18" i="1"/>
  <c r="D5" i="22" s="1"/>
  <c r="Q24" i="1"/>
  <c r="Q50" i="1" l="1"/>
  <c r="G18" i="1"/>
  <c r="G5" i="22" s="1"/>
  <c r="D46" i="1"/>
  <c r="D52" i="1" s="1"/>
  <c r="O24" i="1"/>
  <c r="P24" i="1"/>
  <c r="N24" i="1"/>
  <c r="R24" i="1"/>
  <c r="C24" i="1"/>
  <c r="F18" i="1"/>
  <c r="E18" i="1"/>
  <c r="E5" i="22" s="1"/>
  <c r="H18" i="1"/>
  <c r="H5" i="22" s="1"/>
  <c r="G46" i="1"/>
  <c r="G52" i="1" s="1"/>
  <c r="C36" i="1"/>
  <c r="F46" i="1"/>
  <c r="F52" i="1" s="1"/>
  <c r="H46" i="1"/>
  <c r="E46" i="1"/>
  <c r="E52" i="1" s="1"/>
  <c r="K24" i="1"/>
  <c r="L24" i="1"/>
  <c r="S24" i="1"/>
  <c r="M24" i="1"/>
  <c r="J24" i="1"/>
  <c r="I24" i="1"/>
  <c r="U24" i="1"/>
  <c r="T24" i="1"/>
  <c r="W24" i="1"/>
  <c r="V24" i="1"/>
  <c r="C75" i="1"/>
  <c r="F5" i="22" l="1"/>
  <c r="Q36" i="1"/>
  <c r="Q51" i="1" s="1"/>
  <c r="Q53" i="1" s="1"/>
  <c r="C64" i="1"/>
  <c r="Q64" i="1"/>
  <c r="Q7" i="22" s="1"/>
  <c r="G24" i="1"/>
  <c r="F24" i="1"/>
  <c r="R50" i="1"/>
  <c r="N50" i="1"/>
  <c r="P50" i="1"/>
  <c r="O50" i="1"/>
  <c r="D24" i="1"/>
  <c r="D50" i="1" s="1"/>
  <c r="W50" i="1"/>
  <c r="K50" i="1"/>
  <c r="V50" i="1"/>
  <c r="U50" i="1"/>
  <c r="T50" i="1"/>
  <c r="I50" i="1"/>
  <c r="H52" i="1"/>
  <c r="J50" i="1"/>
  <c r="M50" i="1"/>
  <c r="S50" i="1"/>
  <c r="L50" i="1"/>
  <c r="Q6" i="22" l="1"/>
  <c r="E24" i="1"/>
  <c r="E50" i="1" s="1"/>
  <c r="O64" i="1"/>
  <c r="O7" i="22" s="1"/>
  <c r="N36" i="1"/>
  <c r="N51" i="1" s="1"/>
  <c r="N53" i="1" s="1"/>
  <c r="N6" i="22" s="1"/>
  <c r="U64" i="1"/>
  <c r="U7" i="22" s="1"/>
  <c r="O36" i="1"/>
  <c r="O51" i="1" s="1"/>
  <c r="O53" i="1" s="1"/>
  <c r="P64" i="1"/>
  <c r="P7" i="22" s="1"/>
  <c r="P36" i="1"/>
  <c r="P51" i="1" s="1"/>
  <c r="P53" i="1" s="1"/>
  <c r="R64" i="1"/>
  <c r="R7" i="22" s="1"/>
  <c r="J64" i="1"/>
  <c r="J7" i="22" s="1"/>
  <c r="N64" i="1"/>
  <c r="R36" i="1"/>
  <c r="R51" i="1" s="1"/>
  <c r="R53" i="1" s="1"/>
  <c r="F50" i="1"/>
  <c r="T64" i="1"/>
  <c r="T7" i="22" s="1"/>
  <c r="V64" i="1"/>
  <c r="V7" i="22" s="1"/>
  <c r="L36" i="1"/>
  <c r="L51" i="1" s="1"/>
  <c r="L53" i="1" s="1"/>
  <c r="L6" i="22" s="1"/>
  <c r="S64" i="1"/>
  <c r="S7" i="22" s="1"/>
  <c r="S36" i="1"/>
  <c r="S51" i="1" s="1"/>
  <c r="S53" i="1" s="1"/>
  <c r="S6" i="22" s="1"/>
  <c r="M36" i="1"/>
  <c r="M51" i="1" s="1"/>
  <c r="M53" i="1" s="1"/>
  <c r="M6" i="22" s="1"/>
  <c r="T36" i="1"/>
  <c r="T51" i="1" s="1"/>
  <c r="T53" i="1" s="1"/>
  <c r="T6" i="22" s="1"/>
  <c r="W64" i="1"/>
  <c r="W7" i="22" s="1"/>
  <c r="W36" i="1"/>
  <c r="W51" i="1" s="1"/>
  <c r="W53" i="1" s="1"/>
  <c r="W6" i="22" s="1"/>
  <c r="K64" i="1"/>
  <c r="K7" i="22" s="1"/>
  <c r="I64" i="1"/>
  <c r="I7" i="22" s="1"/>
  <c r="I36" i="1"/>
  <c r="I51" i="1" s="1"/>
  <c r="I53" i="1" s="1"/>
  <c r="I6" i="22" s="1"/>
  <c r="K36" i="1"/>
  <c r="K51" i="1" s="1"/>
  <c r="K53" i="1" s="1"/>
  <c r="K6" i="22" s="1"/>
  <c r="M64" i="1"/>
  <c r="M7" i="22" s="1"/>
  <c r="G50" i="1"/>
  <c r="H24" i="1"/>
  <c r="J36" i="1"/>
  <c r="J51" i="1" s="1"/>
  <c r="J53" i="1" s="1"/>
  <c r="J6" i="22" s="1"/>
  <c r="U36" i="1"/>
  <c r="U51" i="1" s="1"/>
  <c r="U53" i="1" s="1"/>
  <c r="U6" i="22" s="1"/>
  <c r="V36" i="1"/>
  <c r="V51" i="1" s="1"/>
  <c r="V53" i="1" s="1"/>
  <c r="V6" i="22" s="1"/>
  <c r="L64" i="1"/>
  <c r="Q75" i="1" l="1"/>
  <c r="Q8" i="22" s="1"/>
  <c r="Q10" i="22" s="1"/>
  <c r="CG6" i="25" s="1"/>
  <c r="P6" i="22"/>
  <c r="R6" i="22"/>
  <c r="O6" i="22"/>
  <c r="L7" i="22"/>
  <c r="N7" i="22"/>
  <c r="F36" i="1"/>
  <c r="F51" i="1" s="1"/>
  <c r="F53" i="1" s="1"/>
  <c r="D64" i="1"/>
  <c r="D7" i="22" s="1"/>
  <c r="F64" i="1"/>
  <c r="F7" i="22" s="1"/>
  <c r="D36" i="1"/>
  <c r="D51" i="1" s="1"/>
  <c r="D53" i="1" s="1"/>
  <c r="D6" i="22" s="1"/>
  <c r="G36" i="1"/>
  <c r="G51" i="1" s="1"/>
  <c r="G53" i="1" s="1"/>
  <c r="G6" i="22" s="1"/>
  <c r="H50" i="1"/>
  <c r="G64" i="1"/>
  <c r="G7" i="22" s="1"/>
  <c r="Q90" i="23" l="1"/>
  <c r="R90" i="23" s="1"/>
  <c r="E64" i="1"/>
  <c r="E7" i="22" s="1"/>
  <c r="O75" i="1"/>
  <c r="O8" i="22" s="1"/>
  <c r="O10" i="22" s="1"/>
  <c r="CB6" i="25" s="1"/>
  <c r="K90" i="23"/>
  <c r="L90" i="23" s="1"/>
  <c r="E36" i="1"/>
  <c r="E51" i="1" s="1"/>
  <c r="E53" i="1" s="1"/>
  <c r="E6" i="22" s="1"/>
  <c r="R75" i="1"/>
  <c r="R8" i="22" s="1"/>
  <c r="R10" i="22" s="1"/>
  <c r="F6" i="22"/>
  <c r="P75" i="1"/>
  <c r="P8" i="22" s="1"/>
  <c r="P10" i="22" s="1"/>
  <c r="M75" i="1"/>
  <c r="M8" i="22" s="1"/>
  <c r="M10" i="22" s="1"/>
  <c r="T75" i="1"/>
  <c r="T8" i="22" s="1"/>
  <c r="T10" i="22" s="1"/>
  <c r="C32" i="29" s="1"/>
  <c r="E32" i="29" s="1"/>
  <c r="N75" i="1"/>
  <c r="N8" i="22" s="1"/>
  <c r="N10" i="22" s="1"/>
  <c r="C42" i="29" s="1"/>
  <c r="E42" i="29" s="1"/>
  <c r="L75" i="1"/>
  <c r="L8" i="22" s="1"/>
  <c r="L10" i="22" s="1"/>
  <c r="C41" i="29" s="1"/>
  <c r="E41" i="29" s="1"/>
  <c r="I75" i="1"/>
  <c r="I8" i="22" s="1"/>
  <c r="I10" i="22" s="1"/>
  <c r="C38" i="29" s="1"/>
  <c r="E38" i="29" s="1"/>
  <c r="H36" i="1"/>
  <c r="H51" i="1" s="1"/>
  <c r="H53" i="1" s="1"/>
  <c r="H6" i="22" s="1"/>
  <c r="S75" i="1"/>
  <c r="S8" i="22" s="1"/>
  <c r="S10" i="22" s="1"/>
  <c r="C30" i="29" s="1"/>
  <c r="E30" i="29" s="1"/>
  <c r="J75" i="1"/>
  <c r="J8" i="22" s="1"/>
  <c r="J10" i="22" s="1"/>
  <c r="C40" i="29" s="1"/>
  <c r="E40" i="29" s="1"/>
  <c r="H64" i="1"/>
  <c r="H7" i="22" s="1"/>
  <c r="W75" i="1"/>
  <c r="W8" i="22" s="1"/>
  <c r="W10" i="22" s="1"/>
  <c r="U75" i="1"/>
  <c r="U8" i="22" s="1"/>
  <c r="U10" i="22" s="1"/>
  <c r="C31" i="29" s="1"/>
  <c r="E31" i="29" s="1"/>
  <c r="V75" i="1"/>
  <c r="V8" i="22" s="1"/>
  <c r="V10" i="22" s="1"/>
  <c r="C33" i="29" s="1"/>
  <c r="E33" i="29" s="1"/>
  <c r="K75" i="1"/>
  <c r="K8" i="22" s="1"/>
  <c r="K10" i="22" s="1"/>
  <c r="C39" i="29" s="1"/>
  <c r="E39" i="29" s="1"/>
  <c r="Q82" i="23" l="1"/>
  <c r="R82" i="23" s="1"/>
  <c r="E90" i="23"/>
  <c r="F90" i="23" s="1"/>
  <c r="E74" i="23"/>
  <c r="F74" i="23" s="1"/>
  <c r="E82" i="23"/>
  <c r="F82" i="23" s="1"/>
  <c r="K82" i="23"/>
  <c r="L82" i="23" s="1"/>
  <c r="E68" i="23"/>
  <c r="F68" i="23" s="1"/>
  <c r="E62" i="23"/>
  <c r="F62" i="23" s="1"/>
  <c r="E56" i="23"/>
  <c r="F56" i="23" s="1"/>
  <c r="D75" i="1"/>
  <c r="D8" i="22" s="1"/>
  <c r="D10" i="22" s="1"/>
  <c r="E98" i="23"/>
  <c r="F98" i="23" s="1"/>
  <c r="E48" i="23"/>
  <c r="F48" i="23" s="1"/>
  <c r="E36" i="23"/>
  <c r="F36" i="23" s="1"/>
  <c r="E42" i="23"/>
  <c r="F42" i="23" s="1"/>
  <c r="E30" i="23"/>
  <c r="F30" i="23" s="1"/>
  <c r="E24" i="23"/>
  <c r="F24" i="23" s="1"/>
  <c r="E18" i="23"/>
  <c r="F18" i="23" s="1"/>
  <c r="E12" i="23"/>
  <c r="F12" i="23" s="1"/>
  <c r="E23" i="23"/>
  <c r="F23" i="23" s="1"/>
  <c r="E97" i="23"/>
  <c r="F97" i="23" s="1"/>
  <c r="E61" i="23"/>
  <c r="F61" i="23" s="1"/>
  <c r="E17" i="23"/>
  <c r="F17" i="23" s="1"/>
  <c r="E47" i="23"/>
  <c r="F47" i="23" s="1"/>
  <c r="E11" i="23"/>
  <c r="F11" i="23" s="1"/>
  <c r="E81" i="23"/>
  <c r="F81" i="23" s="1"/>
  <c r="E73" i="23"/>
  <c r="F73" i="23" s="1"/>
  <c r="E67" i="23"/>
  <c r="F67" i="23" s="1"/>
  <c r="E89" i="23"/>
  <c r="F89" i="23" s="1"/>
  <c r="E55" i="23"/>
  <c r="F55" i="23" s="1"/>
  <c r="E41" i="23"/>
  <c r="F41" i="23" s="1"/>
  <c r="E35" i="23"/>
  <c r="F35" i="23" s="1"/>
  <c r="E29" i="23"/>
  <c r="F29" i="23" s="1"/>
  <c r="F75" i="1"/>
  <c r="F8" i="22" s="1"/>
  <c r="F10" i="22" s="1"/>
  <c r="BH6" i="25" s="1"/>
  <c r="G75" i="1"/>
  <c r="G8" i="22" s="1"/>
  <c r="G10" i="22" s="1"/>
  <c r="C34" i="29" l="1"/>
  <c r="E34" i="29" s="1"/>
  <c r="CL6" i="25"/>
  <c r="CM6" i="25" s="1"/>
  <c r="AD6" i="25"/>
  <c r="BC6" i="25"/>
  <c r="AX6" i="25"/>
  <c r="AY6" i="25" s="1"/>
  <c r="AS6" i="25"/>
  <c r="AN6" i="25"/>
  <c r="AO6" i="25" s="1"/>
  <c r="CQ6" i="25"/>
  <c r="CR6" i="25" s="1"/>
  <c r="AI6" i="25"/>
  <c r="BD6" i="25"/>
  <c r="AT6" i="25"/>
  <c r="AJ6" i="25"/>
  <c r="F91" i="23"/>
  <c r="Q74" i="23"/>
  <c r="R74" i="23" s="1"/>
  <c r="C37" i="29"/>
  <c r="E37" i="29" s="1"/>
  <c r="C35" i="29"/>
  <c r="E35" i="29" s="1"/>
  <c r="E75" i="1"/>
  <c r="E8" i="22" s="1"/>
  <c r="E10" i="22" s="1"/>
  <c r="F83" i="23"/>
  <c r="F69" i="23"/>
  <c r="F49" i="23"/>
  <c r="F43" i="23"/>
  <c r="Q36" i="23"/>
  <c r="R36" i="23" s="1"/>
  <c r="Q68" i="23"/>
  <c r="R68" i="23" s="1"/>
  <c r="Q42" i="23"/>
  <c r="R42" i="23" s="1"/>
  <c r="Q48" i="23"/>
  <c r="R48" i="23" s="1"/>
  <c r="Q24" i="23"/>
  <c r="R24" i="23" s="1"/>
  <c r="Q18" i="23"/>
  <c r="R18" i="23" s="1"/>
  <c r="Q12" i="23"/>
  <c r="R12" i="23" s="1"/>
  <c r="Q98" i="23"/>
  <c r="R98" i="23" s="1"/>
  <c r="Q30" i="23"/>
  <c r="R30" i="23" s="1"/>
  <c r="Q62" i="23"/>
  <c r="R62" i="23" s="1"/>
  <c r="Q56" i="23"/>
  <c r="R56" i="23" s="1"/>
  <c r="F31" i="23"/>
  <c r="F25" i="23"/>
  <c r="CH6" i="25"/>
  <c r="CC6" i="25"/>
  <c r="BI6" i="25"/>
  <c r="F57" i="23"/>
  <c r="F75" i="23"/>
  <c r="F63" i="23"/>
  <c r="F37" i="23"/>
  <c r="F13" i="23"/>
  <c r="K56" i="23"/>
  <c r="L56" i="23" s="1"/>
  <c r="F99" i="23"/>
  <c r="K36" i="23"/>
  <c r="L36" i="23" s="1"/>
  <c r="K12" i="23"/>
  <c r="L12" i="23" s="1"/>
  <c r="K98" i="23"/>
  <c r="L98" i="23" s="1"/>
  <c r="K30" i="23"/>
  <c r="L30" i="23" s="1"/>
  <c r="K24" i="23"/>
  <c r="L24" i="23" s="1"/>
  <c r="K48" i="23"/>
  <c r="L48" i="23" s="1"/>
  <c r="K42" i="23"/>
  <c r="L42" i="23" s="1"/>
  <c r="K18" i="23"/>
  <c r="L18" i="23" s="1"/>
  <c r="F19" i="23"/>
  <c r="H75" i="1"/>
  <c r="H8" i="22" s="1"/>
  <c r="H10" i="22" s="1"/>
  <c r="C36" i="29" l="1"/>
  <c r="E36" i="29" s="1"/>
  <c r="E43" i="29" s="1"/>
  <c r="BW6" i="25"/>
  <c r="BX6" i="25" s="1"/>
  <c r="BR6" i="25"/>
  <c r="BS6" i="25" s="1"/>
  <c r="BM6" i="25"/>
  <c r="K68" i="23"/>
  <c r="L68" i="23" s="1"/>
  <c r="K74" i="23"/>
  <c r="L74" i="23" s="1"/>
  <c r="K62" i="23"/>
  <c r="L62" i="23" s="1"/>
  <c r="BN6" i="25"/>
  <c r="CQ7" i="25"/>
  <c r="CL7" i="25"/>
  <c r="CM7" i="25" s="1"/>
  <c r="CN6" i="25" s="1"/>
  <c r="AD7" i="25"/>
  <c r="AE7" i="25" s="1"/>
  <c r="AS7" i="25"/>
  <c r="CG7" i="25"/>
  <c r="CB7" i="25"/>
  <c r="AN7" i="25"/>
  <c r="BW7" i="25"/>
  <c r="BX7" i="25" s="1"/>
  <c r="AX7" i="25"/>
  <c r="BR7" i="25"/>
  <c r="AI7" i="25"/>
  <c r="BM7" i="25"/>
  <c r="BH7" i="25"/>
  <c r="BC7" i="25"/>
  <c r="AE6" i="25"/>
  <c r="Q23" i="23"/>
  <c r="R23" i="23" s="1"/>
  <c r="R25" i="23" s="1"/>
  <c r="Q89" i="23"/>
  <c r="R89" i="23" s="1"/>
  <c r="R91" i="23" s="1"/>
  <c r="Q35" i="23"/>
  <c r="R35" i="23" s="1"/>
  <c r="R37" i="23" s="1"/>
  <c r="Q55" i="23"/>
  <c r="R55" i="23" s="1"/>
  <c r="R57" i="23" s="1"/>
  <c r="Q67" i="23"/>
  <c r="R67" i="23" s="1"/>
  <c r="R69" i="23" s="1"/>
  <c r="Q41" i="23"/>
  <c r="R41" i="23" s="1"/>
  <c r="R43" i="23" s="1"/>
  <c r="Q73" i="23"/>
  <c r="R73" i="23" s="1"/>
  <c r="R75" i="23" s="1"/>
  <c r="Q29" i="23"/>
  <c r="R29" i="23" s="1"/>
  <c r="R31" i="23" s="1"/>
  <c r="Q81" i="23"/>
  <c r="R81" i="23" s="1"/>
  <c r="R83" i="23" s="1"/>
  <c r="Q11" i="23"/>
  <c r="R11" i="23" s="1"/>
  <c r="R13" i="23" s="1"/>
  <c r="Q97" i="23"/>
  <c r="R97" i="23" s="1"/>
  <c r="R99" i="23" s="1"/>
  <c r="Q61" i="23"/>
  <c r="R61" i="23" s="1"/>
  <c r="R63" i="23" s="1"/>
  <c r="Q17" i="23"/>
  <c r="R17" i="23" s="1"/>
  <c r="R19" i="23" s="1"/>
  <c r="Q47" i="23"/>
  <c r="R47" i="23" s="1"/>
  <c r="R49" i="23" s="1"/>
  <c r="K29" i="23"/>
  <c r="L29" i="23" s="1"/>
  <c r="L31" i="23" s="1"/>
  <c r="K17" i="23"/>
  <c r="L17" i="23" s="1"/>
  <c r="L19" i="23" s="1"/>
  <c r="K97" i="23"/>
  <c r="L97" i="23" s="1"/>
  <c r="L99" i="23" s="1"/>
  <c r="K23" i="23"/>
  <c r="L23" i="23" s="1"/>
  <c r="L25" i="23" s="1"/>
  <c r="K35" i="23"/>
  <c r="L35" i="23" s="1"/>
  <c r="L37" i="23" s="1"/>
  <c r="K89" i="23"/>
  <c r="L89" i="23" s="1"/>
  <c r="L91" i="23" s="1"/>
  <c r="K11" i="23"/>
  <c r="L11" i="23" s="1"/>
  <c r="L13" i="23" s="1"/>
  <c r="K55" i="23"/>
  <c r="L55" i="23" s="1"/>
  <c r="L57" i="23" s="1"/>
  <c r="K67" i="23"/>
  <c r="L67" i="23" s="1"/>
  <c r="L69" i="23" s="1"/>
  <c r="K47" i="23"/>
  <c r="L47" i="23" s="1"/>
  <c r="L49" i="23" s="1"/>
  <c r="K81" i="23"/>
  <c r="L81" i="23" s="1"/>
  <c r="L83" i="23" s="1"/>
  <c r="K61" i="23"/>
  <c r="L61" i="23" s="1"/>
  <c r="K41" i="23"/>
  <c r="L41" i="23" s="1"/>
  <c r="L43" i="23" s="1"/>
  <c r="K73" i="23"/>
  <c r="L73" i="23" s="1"/>
  <c r="AF6" i="25" l="1"/>
  <c r="BY6" i="25"/>
  <c r="L63" i="23"/>
  <c r="L75" i="23"/>
  <c r="C7" i="29"/>
  <c r="F7" i="29" s="1"/>
  <c r="G7" i="29" s="1"/>
  <c r="AY7" i="25"/>
  <c r="AZ6" i="25" s="1"/>
  <c r="C11" i="29"/>
  <c r="F11" i="29" s="1"/>
  <c r="G11" i="29" s="1"/>
  <c r="AO7" i="25"/>
  <c r="AP6" i="25" s="1"/>
  <c r="C9" i="29"/>
  <c r="F9" i="29" s="1"/>
  <c r="G9" i="29" s="1"/>
  <c r="CC7" i="25"/>
  <c r="CD6" i="25" s="1"/>
  <c r="C17" i="29"/>
  <c r="F17" i="29" s="1"/>
  <c r="G17" i="29" s="1"/>
  <c r="BS7" i="25"/>
  <c r="BT6" i="25" s="1"/>
  <c r="C15" i="29"/>
  <c r="F15" i="29" s="1"/>
  <c r="G15" i="29" s="1"/>
  <c r="CH7" i="25"/>
  <c r="CI6" i="25" s="1"/>
  <c r="C18" i="29"/>
  <c r="F18" i="29" s="1"/>
  <c r="G18" i="29" s="1"/>
  <c r="AT7" i="25"/>
  <c r="AU6" i="25" s="1"/>
  <c r="C10" i="29"/>
  <c r="F10" i="29" s="1"/>
  <c r="G10" i="29" s="1"/>
  <c r="BD7" i="25"/>
  <c r="BE6" i="25" s="1"/>
  <c r="C12" i="29"/>
  <c r="F12" i="29" s="1"/>
  <c r="G12" i="29" s="1"/>
  <c r="CR7" i="25"/>
  <c r="CS6" i="25" s="1"/>
  <c r="C20" i="29"/>
  <c r="F20" i="29" s="1"/>
  <c r="G20" i="29" s="1"/>
  <c r="BI7" i="25"/>
  <c r="BJ6" i="25" s="1"/>
  <c r="C13" i="29"/>
  <c r="F13" i="29" s="1"/>
  <c r="G13" i="29" s="1"/>
  <c r="BN7" i="25"/>
  <c r="BO6" i="25" s="1"/>
  <c r="C14" i="29"/>
  <c r="F14" i="29" s="1"/>
  <c r="G14" i="29" s="1"/>
  <c r="C19" i="29"/>
  <c r="F19" i="29" s="1"/>
  <c r="G19" i="29" s="1"/>
  <c r="C16" i="29"/>
  <c r="F16" i="29" s="1"/>
  <c r="G16" i="29" s="1"/>
  <c r="AJ7" i="25"/>
  <c r="AK6" i="25" s="1"/>
  <c r="C8" i="29"/>
  <c r="F8" i="29" s="1"/>
  <c r="G8" i="29" s="1"/>
  <c r="G21" i="29" l="1"/>
  <c r="F22" i="29" s="1"/>
  <c r="CU6" i="25"/>
  <c r="CV6" i="25" s="1"/>
  <c r="F21" i="29"/>
  <c r="D7" i="30" s="1"/>
  <c r="D14" i="30" s="1"/>
  <c r="D25" i="30" l="1"/>
  <c r="D26" i="30" l="1"/>
  <c r="D27" i="30"/>
</calcChain>
</file>

<file path=xl/sharedStrings.xml><?xml version="1.0" encoding="utf-8"?>
<sst xmlns="http://schemas.openxmlformats.org/spreadsheetml/2006/main" count="1546" uniqueCount="468">
  <si>
    <t>1 -  MÃO DE OBRA VINCULADA À EXECUÇÃO CONTRATUAL</t>
  </si>
  <si>
    <t>Dados complementares para a composição dos custos referentes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</si>
  <si>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</si>
  <si>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</si>
  <si>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</si>
  <si>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</si>
  <si>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(dd/mm/aaaa)</t>
  </si>
  <si>
    <t>MÓDULO 1: COMPOSIÇÃO DA REMUNERAÇÃO</t>
  </si>
  <si>
    <t>A</t>
  </si>
  <si>
    <t>B</t>
  </si>
  <si>
    <t>C</t>
  </si>
  <si>
    <t>D</t>
  </si>
  <si>
    <t>E</t>
  </si>
  <si>
    <t>F</t>
  </si>
  <si>
    <t>G</t>
  </si>
  <si>
    <t>COMPOSIÇÃO DA REMUNERAÇÃO</t>
  </si>
  <si>
    <t>SALÁRIO BASE</t>
  </si>
  <si>
    <t>ADICIONAL DE INSALUBRIDADE</t>
  </si>
  <si>
    <t>ADICIONAL DE PERICULOSIDADE</t>
  </si>
  <si>
    <t>OUTROS (ESPECIFICAR)</t>
  </si>
  <si>
    <t>TOTAL DA REMUNERAÇÃO</t>
  </si>
  <si>
    <t>SUBMÓDULO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</si>
  <si>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</si>
  <si>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</si>
  <si>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</si>
  <si>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</si>
  <si>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SUBTOTAL</t>
  </si>
  <si>
    <t>SUBMÓDULO 2.2 - ENCARGOS PREVIDENCIÁRIOS (GPS, FGTS E OUTRAS CONTRIBUIÇÕES)</t>
  </si>
  <si>
    <t>2.2</t>
  </si>
  <si>
    <t>ENCARGOS PREVIDENCIÁRIOS E FGTS</t>
  </si>
  <si>
    <t>H</t>
  </si>
  <si>
    <t>INSS</t>
  </si>
  <si>
    <t>SALÁRIO EDUCAÇÃO</t>
  </si>
  <si>
    <t>SEGURO DE ACIDENTE DE TRABALHO (RAT AJUSTADO)</t>
  </si>
  <si>
    <t>SESI OU SESC</t>
  </si>
  <si>
    <t>SENAI OU 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</si>
  <si>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</si>
  <si>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</si>
  <si>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</si>
  <si>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</si>
  <si>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</si>
  <si>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</si>
  <si>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TRANSPORTE</t>
  </si>
  <si>
    <t>AUXÍLIO ALIMENTAÇÃO</t>
  </si>
  <si>
    <t>PROGRAMA DE ASSISTÊNCIA FAMILIAR (SE HOUVER)</t>
  </si>
  <si>
    <t>PROGRAMA DE QUALIFICAÇÃO PROFISSIONAL (SE HOUVER)</t>
  </si>
  <si>
    <t>SEGURO DE VIDA, INVALIDEZ E FUNERAL</t>
  </si>
  <si>
    <t>QUADRO RESUMO DO MÓDULO 2: ENCARGOS E BENEFÍCIOS ANUAIS, MENSAIS E DIÁRIOS</t>
  </si>
  <si>
    <t>ENCARGOS E BENEFÍCIOS ANUAIS, MENSAIS E DIÁRIOS</t>
  </si>
  <si>
    <t>TOTAL</t>
  </si>
  <si>
    <t>MÓDULO 3: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</si>
  <si>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</si>
  <si>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</si>
  <si>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</si>
  <si>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</si>
  <si>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</si>
  <si>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</si>
  <si>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MULTA DO FGTS SOBRE O AVISO PRÉVIO INDENIZADO</t>
  </si>
  <si>
    <t>MÓDULO 4: CUSO DE REPOSIÇÃO DO PROFISSIONAL AUSENTE</t>
  </si>
  <si>
    <t>4.1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</si>
  <si>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</si>
  <si>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</si>
  <si>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</si>
  <si>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</si>
  <si>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</si>
  <si>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DE AUSÊNCIAS POR ACIDENTE DE TRABALHO</t>
  </si>
  <si>
    <t>SUBSTITUTO NA COBERTURA DE AFASTAMENTO MATERNIDADE</t>
  </si>
  <si>
    <t>MÓDULO 5: INSUMOS DIVERSOS</t>
  </si>
  <si>
    <t>INSUMOS DIVERSOS</t>
  </si>
  <si>
    <t>REFERÊNCIA</t>
  </si>
  <si>
    <t>5143-20</t>
  </si>
  <si>
    <t>4101-05</t>
  </si>
  <si>
    <t>VALOR (R$)</t>
  </si>
  <si>
    <t>SERVENTE DE LIMPEZA COMUM (2ª A 6ª FEIRA)</t>
  </si>
  <si>
    <t>SERVENTE DE LIMPEZA INSALUBRE 20% (2ª A 6ª FEIRA)</t>
  </si>
  <si>
    <t>SERVENTE DE LIMPEZA INSALUBRE 40% (2ª A 6ª FEIRA)</t>
  </si>
  <si>
    <t>SERVENTE DE LIMPEZA PERICULOSO 30% (2ª A 6ª FEIRA)</t>
  </si>
  <si>
    <t>Grupo 01 - Gabinete, Auditório, Biblioteca, Arquivo, Setores Administrativos.</t>
  </si>
  <si>
    <t>Grupo 02 - Circulação (corredores, saguão, hall e salão)</t>
  </si>
  <si>
    <t>Grupo 03 - Médico/Hospitalar</t>
  </si>
  <si>
    <t>Grupo 04 - Sala de aula</t>
  </si>
  <si>
    <t>Grupo 05 - Almoxarifados/galpões</t>
  </si>
  <si>
    <t>Grupo 06 - Oficinas</t>
  </si>
  <si>
    <t>Grupo 07 - Guaritas de alvenaria</t>
  </si>
  <si>
    <t>Grupo 08 - Áreas Externas (praças, pátios internos, pisos pavimentados adjacentes/contíguos às Unidades/Órgãos)</t>
  </si>
  <si>
    <t>Grupo 09 - Áreas de arruamento (ruas, passeios, estacionamentos)</t>
  </si>
  <si>
    <t>Grupo 21 - Sanitários de grande circulação</t>
  </si>
  <si>
    <t>Grupo 22 - Sanitários de uso restrito</t>
  </si>
  <si>
    <t>Grupo 31 - Laboratórios com risco insalubre</t>
  </si>
  <si>
    <t>Grupo 32 - Laboratórios sem risco insalubre</t>
  </si>
  <si>
    <t>Grupo 41 - Abrigos de resíduos com risco insalubre</t>
  </si>
  <si>
    <t>Grupo 42 - Abrigos de resíduos sem risco insalubre</t>
  </si>
  <si>
    <t>Grupo 61 - Terceiros - Agências Bancárias</t>
  </si>
  <si>
    <t>Grupo 63 - Terceiros - Restaurantes/Lanchonetes</t>
  </si>
  <si>
    <t>Grupo 65 - Terceiros - Outros</t>
  </si>
  <si>
    <t>Grupo 71 - Outros (necessita limpeza)</t>
  </si>
  <si>
    <t xml:space="preserve">Grupo 72 - Outras áreas de risco insalubre </t>
  </si>
  <si>
    <t>Total Geral</t>
  </si>
  <si>
    <t>ANEXO VI - UNIFORME E EQUIPAMENTO DE PROTEÇÃO INDIVIDUAL (EPI)</t>
  </si>
  <si>
    <t>1 - UNIFORMES/EPI: Servente Áreas I, II, III, IV, V, VI, XIII e XIV</t>
  </si>
  <si>
    <t xml:space="preserve">Definição </t>
  </si>
  <si>
    <t>Unidade</t>
  </si>
  <si>
    <t>Quantidade (por pessoa)</t>
  </si>
  <si>
    <t>Durabilidade (meses)</t>
  </si>
  <si>
    <t>a) calça confeccionada em tecido tipo oxford com elástico/cadarço na cintura, bolso somente no quadril, cor bege.</t>
  </si>
  <si>
    <t>Uniforme</t>
  </si>
  <si>
    <t>b) camisa confeccionada em tecido malha (67% poliéster e 33% viscose), manga curta, mod. Americano, 1 (um) bolso na altura do peito, cor bege.</t>
  </si>
  <si>
    <t>c) agasalho para frio.</t>
  </si>
  <si>
    <t>d) calçado de segurança, tipo sapato, confeccionado em vaqueta, com cadarço, sem biqueira de aço, solado em poliuretano (PU), monodensidade, cor preta;.</t>
  </si>
  <si>
    <t>EPI</t>
  </si>
  <si>
    <t>Par</t>
  </si>
  <si>
    <t>e) bota de borracha, confeccionada em PVC, cano médio, com forro, cor preta.</t>
  </si>
  <si>
    <t xml:space="preserve">f) luva de látex, com forro, palma antiderrapante, cor amarela. </t>
  </si>
  <si>
    <t>Definição</t>
  </si>
  <si>
    <t>a) calça confeccionada em tecido tipo oxford com elástico/cadarço na cintura, bolso somente no quadril, cor bege;.</t>
  </si>
  <si>
    <t>d) calçado de segurança, tipo sapato, confeccionado em vaqueta, com cadarço, sem biqueira de aço, solado em poliuretano (PU), monodensidade, cor preta.</t>
  </si>
  <si>
    <t>a) calça confeccionada em tecido tipo oxford, com elástico/cadarço na cintura, bolso somente no quadril, cor verde claro.</t>
  </si>
  <si>
    <t>b) camisa confeccionada em tecido malha (67% poliéster e 33% viscose), manga curta, mod. Americano, 1 (um) bolso na altura do peito, cor verde claro.</t>
  </si>
  <si>
    <t>d) calçado de segurança, tipo sapato, confeccionado em vaqueta, com cadarço, sem biqueira de aço, solado em poliuretano (PU), monodensidade, cor branca.</t>
  </si>
  <si>
    <t>e) bota de borracha, confeccionada em PVC, cano médio, com forro, cor branca.</t>
  </si>
  <si>
    <t>f) touca, descartável, sanfonada, confeccionada em polipropileno, com elástico, cor verde claro.</t>
  </si>
  <si>
    <t>h) máscara para proteção respiratória (ambiente hospitalar ou similar), tipo N95/PFF2 ou similar  (proteção contra gotículsas e aerossóis, partículas menores que gotículas, contendo vírus, bactérias e fungos).</t>
  </si>
  <si>
    <t xml:space="preserve">i) máscara de proteção respiratória (para odores); com filtro classe PFF-2; produzida em 4 (quatro) camadas, sendo 1 (uma) com carvão ativado; sistema de fixação com elástico e presilha nasal; </t>
  </si>
  <si>
    <t>j) avental, confeccionado em PVC, com forro, tamanho 120X70 cm, cor branca.</t>
  </si>
  <si>
    <t>1 - UNIFORMES/EPI: Servente Áreas XI</t>
  </si>
  <si>
    <t>f) máscara para poeira, semi-facial, filtradora, descartável.</t>
  </si>
  <si>
    <t xml:space="preserve">g) luva de látex, com forro, palma antiderrapante, cor amarela. </t>
  </si>
  <si>
    <t>d) calçado de segurança, tipo botina confeccionada em vaqueta, com cadarço, sem biqueira de aço, solado em poliuretano (PU), monodensidade, cor preta.</t>
  </si>
  <si>
    <t>e) boné tipo arábe.</t>
  </si>
  <si>
    <t xml:space="preserve">f) capa de chuva, confeccionadas em PVC, com forro, com capuz e manga comprida, cor amarela. </t>
  </si>
  <si>
    <t>g) luva de raspa, cano curto, com reforço na palma.</t>
  </si>
  <si>
    <t>h) mascara para poeira, semi-facial, filtradora, descartável.</t>
  </si>
  <si>
    <t>i) protetor solar (200 ml) contra radiação UVA/UVB, com fator de proteção FPS-30, consistência na forma de loção cremosa, odor característico, cor branco e amarelo, pH in natura de 5,5 a 7 preparado não tóxico, não oleoso, água-resistente, indicado para pessoas com fototipo 2,3,4 e 5 (pele branca à negra), embalagem de 120g, com prazo de validade de 2 anos da data de fabricação. O creme bloqueador solar deve ter sua formulação sob o aval de responsável técnico habilitado e credenciado com CRF e fabricado em conformidade com as exigências da ANVISA.</t>
  </si>
  <si>
    <t>a) calça confeccionada em tecido tipo oxford, com elástico/cadarço na cintura, bolso somente no quadril, cor bege.</t>
  </si>
  <si>
    <t>b) camisa confeccionada em tecido de malha (67% poliéster e 33% viscose), manga longa, mod. Americano, 1 (um) bolso na altura do peito, cor bege.</t>
  </si>
  <si>
    <t>e) luva de látex, com forro, palma antiderrapante, cor amarela.</t>
  </si>
  <si>
    <t>f) máscara para poeira, semi-facial, com filtro.</t>
  </si>
  <si>
    <t>g) óculos para proteção, produzido em policarbonato, incolor, contorno adequado do rosto evitando que os olhos sejam atingidos por partículas, poeira e respingos.</t>
  </si>
  <si>
    <t>b) camisa social  confeccionada em tecido algodão, manga curta, 1 (um) bolso na altura do peito.</t>
  </si>
  <si>
    <t>c) Agasalho para frio.</t>
  </si>
  <si>
    <t>d) Calçado de Segurança, tipo sapato, cor preta.</t>
  </si>
  <si>
    <t>Legenda</t>
  </si>
  <si>
    <t>DESCRIÇÃO</t>
  </si>
  <si>
    <t>UNIDADE DE MEDIDA</t>
  </si>
  <si>
    <t>QUANTIDADE TOTAL</t>
  </si>
  <si>
    <t>PREÇO UNITARIO</t>
  </si>
  <si>
    <t>VALOR UNITÁRIO</t>
  </si>
  <si>
    <t>VALOR TOTAL</t>
  </si>
  <si>
    <t>AGUA SANITARIA - 01 Litro</t>
  </si>
  <si>
    <t>LITRO</t>
  </si>
  <si>
    <t>BASE SELADORA - Galão 05 Litros</t>
  </si>
  <si>
    <t>GALÃO</t>
  </si>
  <si>
    <t>DESENGORDURANTE - Galão 05 Litros</t>
  </si>
  <si>
    <t>UNIDADE</t>
  </si>
  <si>
    <t>ESPONJA DE AÇO</t>
  </si>
  <si>
    <t>ALCOOL 70% - 01 Litro</t>
  </si>
  <si>
    <t>CERA LÍQUIDA AUTO BRILHO - Galão 05 Litros</t>
  </si>
  <si>
    <t>DESINFETANTE - Galão 05 Litros</t>
  </si>
  <si>
    <t>DETERGENTE/SABÃO LIQUIDO - Galão 05 Litros</t>
  </si>
  <si>
    <t>DISCO BEGE (POLIDOR) 350</t>
  </si>
  <si>
    <t>DISCO PRETO (REMOVEDOR) 350</t>
  </si>
  <si>
    <t>DISCO VERDE (LIMPADOR) 350</t>
  </si>
  <si>
    <t>ESPONJA DUPLA FACE</t>
  </si>
  <si>
    <t>FLANELA LARANJA COMUM</t>
  </si>
  <si>
    <t>LIMPA VIDRO - Galão 05 Litros</t>
  </si>
  <si>
    <t>LIMPADOR MULTIUSO - Galão 05 Litros</t>
  </si>
  <si>
    <t>LUSTRA MÓVEIS - 200 ml</t>
  </si>
  <si>
    <t>PANO DE CHÃO, EM ALGODÃO ALVEJADO, COR BRANCA</t>
  </si>
  <si>
    <t>REMOVEDOR DE CERA - Galão 05 Litros</t>
  </si>
  <si>
    <t>RODO GRANDE (60 CM)</t>
  </si>
  <si>
    <t>RODO MÉDIO (40 CM)</t>
  </si>
  <si>
    <t>RODO PEQUENO (30 CM)</t>
  </si>
  <si>
    <t>FARDO COM 100</t>
  </si>
  <si>
    <t>SACO DE LIXO P/ RESÍDUOS COMUNS NA COR CINZA (60 L)</t>
  </si>
  <si>
    <t>SACO DE LIXO P/ RESÍDUOS COMUNS NA COR CINZA (100 L)</t>
  </si>
  <si>
    <t>SACO DE LIXO P/ RESÍDUOS RECICLÁVEIS NA COR AZUL (60 L)</t>
  </si>
  <si>
    <t>SACO DE LIXO P/ RESÍDUOS RECICLÁVEIS NA COR AZUL (100 L)</t>
  </si>
  <si>
    <t>SAPONACEO EM PÓ - 300 gramas</t>
  </si>
  <si>
    <t>QUILO</t>
  </si>
  <si>
    <t>VASSOURA DE PIAÇAVA</t>
  </si>
  <si>
    <t>VASSOURA P/ VASO SANITÁRIO</t>
  </si>
  <si>
    <t>ESCOVA</t>
  </si>
  <si>
    <t>-</t>
  </si>
  <si>
    <t>OBSERVAÇÕES</t>
  </si>
  <si>
    <t>Unidade de Medida</t>
  </si>
  <si>
    <t>Marca/Modelo</t>
  </si>
  <si>
    <t>Quantidade Total</t>
  </si>
  <si>
    <t>Valor Residual - 5%</t>
  </si>
  <si>
    <t>VALOR RESIDUAL</t>
  </si>
  <si>
    <t xml:space="preserve">CUSTO MENSAL </t>
  </si>
  <si>
    <t>FORNECEDOR</t>
  </si>
  <si>
    <t>ASPIRADOR DE ÁGUA E DE PÓ C/ CAPACIDADE RECOLHIMENTO DE 57 L</t>
  </si>
  <si>
    <t>ASPIRADOR DE PÓ, DOMÉSTICO E PORTÁTIL, ESPECIFICO PARA BIBLIOTECA (NÃO SUPERIOR A 55 DECIBÉIS)</t>
  </si>
  <si>
    <t>CARRINHO DE GARI TIPO SLU (CAPACIDADE DE CARGA 100 L)</t>
  </si>
  <si>
    <t>CARRINHO PARA TRANSPORTE DE RESÍDUOS COMUNS (CAPACIDADE DE 120 A 360 L)</t>
  </si>
  <si>
    <t>CARRINHO PARA TRANSPORTE DE RESÍDUOS INFECTANTES (CAPACIDADE DE 120 A 360 L; RODAS 200 MM DE DIÂMETRO</t>
  </si>
  <si>
    <t>CONJUNTO MOP PÓ COMPLETO</t>
  </si>
  <si>
    <t>ENCERADEIRA INDUSTRIAL TAM. 350</t>
  </si>
  <si>
    <t>ENCERADEIRA INDUSTRIAL TAM. 400</t>
  </si>
  <si>
    <t>KIT VIDRO</t>
  </si>
  <si>
    <t>LAVADORA E SECADORA DE PISO (1500 M²)</t>
  </si>
  <si>
    <t>POLIDORA DE PISO HIGH SPEED ALTO BRILHO (1600 A 2000 RPM)</t>
  </si>
  <si>
    <t>SISTEMA MOP ÚMIDO (MOP ÁGUA) COMPLETO</t>
  </si>
  <si>
    <t>SOPRADOR DE FOLHAS</t>
  </si>
  <si>
    <t>VARREDEIRA DE PISOS</t>
  </si>
  <si>
    <t>VASSOURA MOP SPRAY</t>
  </si>
  <si>
    <t>LAVADORA DE ALTA PRESSÃO (JATEADORA)</t>
  </si>
  <si>
    <t>BALDE - COR PRETA</t>
  </si>
  <si>
    <t>PÁ COLETORA DE LIXO, CABO LONGO</t>
  </si>
  <si>
    <t>ESCADA DOMÉSTICA, CONFECCIONADA EM ALUMÍNIO, COM 05 DEGRAUS ANTIDERRAPANTE</t>
  </si>
  <si>
    <t>EXTENSÃO ELÉTRICA DE 2,5 MM² DE BITOLA E 30 MTS DE COMPRIMENTO</t>
  </si>
  <si>
    <t>MANGUEIRA, COM, NO MÍNIMO, 1/2 DE DIÂMETRO E 30 MTS DE COMPRIMENTO</t>
  </si>
  <si>
    <t>PLACA SINALIZADORA PISO MOLHADO</t>
  </si>
  <si>
    <t>CONJUNTO APLICADOR DE CERA - COMPLETO</t>
  </si>
  <si>
    <t>LAVADORA E SECADORA DE PISO (200 M²)</t>
  </si>
  <si>
    <t>LAVADORA SANITIZADORA COMPACTA (50M²)</t>
  </si>
  <si>
    <t>SERVENTE DE LIMPEZA COMUM (2ª A SÁBADO)</t>
  </si>
  <si>
    <t>SERVENTE DE LIMPEZA INSALUBRE 20% (2ª A SÁBADO)</t>
  </si>
  <si>
    <t>SERVENTE DE LIMPEZA INSALUBRE 40% (2ª A SÁBADO)</t>
  </si>
  <si>
    <t>SERVENTE DE LIMPEZA PERICULOSO 30% (2ª A SÁBADO)</t>
  </si>
  <si>
    <t>ENCARREGADO DE LIMPEZA (2ª A SÁBADO)</t>
  </si>
  <si>
    <t>ENCARREGADO DE LIMPEZA (2ª A 6ª FEIRA)</t>
  </si>
  <si>
    <t>SERVENTE DE LIMPEZA INSALUBRE 20% (12X36)</t>
  </si>
  <si>
    <t>SERVENTE DE LIMPEZA COMUM (12X36)</t>
  </si>
  <si>
    <t>SERVENTE DE LIMPEZA INSALUBRE 40% (12X36)</t>
  </si>
  <si>
    <t>SERVENTE DE LIMPEZA PERICULOSO 30% (12X36)</t>
  </si>
  <si>
    <t>ENCARREGADO DE LIMPEZA (12X36)</t>
  </si>
  <si>
    <t>VALOR MENSAL</t>
  </si>
  <si>
    <t>UNIFORMES e EPI's</t>
  </si>
  <si>
    <t>SERVENTE DE LIMPEZA ASPIRAÇÃO (2ª A 6ª FEIRA)</t>
  </si>
  <si>
    <t>SERVENTE DE LIMPEZA ÁREA EXTERNA (2ª A 6ª FEIRA)</t>
  </si>
  <si>
    <t>SERVENTE DE LIMPEZA ÁREA EXTERNA (2ª A SÁBADO)</t>
  </si>
  <si>
    <t>SERVENTE DE LIMPEZA ARRUAMENTO (2ª A SÁBADO)</t>
  </si>
  <si>
    <t>SUBTOTAL (A+B+C+D+E)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</si>
  <si>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</si>
  <si>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</si>
  <si>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</si>
  <si>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</si>
  <si>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</si>
  <si>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Mão de obra vinculada à execução contratual (valor por empregado)</t>
  </si>
  <si>
    <t>Salário Mínimo Vigente</t>
  </si>
  <si>
    <t>6 - COMPLEMENTO DOS SERVIÇOS DE LIMPEZA E CONSERVAÇÃO</t>
  </si>
  <si>
    <t>PREÇO MENSAL UNITÁRIO POR M² - sem materiais, equipamentos e tributos</t>
  </si>
  <si>
    <t>SETORES 2ª A SÁBADO (44 HORAS)</t>
  </si>
  <si>
    <t>SETORES 2ª A 6ª FEIRA (44 HORAS)</t>
  </si>
  <si>
    <t>ÁREAS INTERNAS</t>
  </si>
  <si>
    <t>ÁREA I</t>
  </si>
  <si>
    <t>1 X DIA</t>
  </si>
  <si>
    <t>MÃO DE OBRA</t>
  </si>
  <si>
    <t>(1) PRODUTIVIDADE/HOMEM</t>
  </si>
  <si>
    <t>(2) PRODUTIVIDADE X FREQUÊNCIA</t>
  </si>
  <si>
    <t>(3) PREÇO HOMEM-MÊS (R$)</t>
  </si>
  <si>
    <t>(2 X 3) SUBTOTAL (R$)</t>
  </si>
  <si>
    <t>ENCARREGADO</t>
  </si>
  <si>
    <t xml:space="preserve">1/(30*1200) </t>
  </si>
  <si>
    <t>SERVENTE</t>
  </si>
  <si>
    <t>1 / 1200</t>
  </si>
  <si>
    <t>ÁREA II</t>
  </si>
  <si>
    <t>1 X SEMANA</t>
  </si>
  <si>
    <t>ÁREA III</t>
  </si>
  <si>
    <t xml:space="preserve">1/(30*1500) </t>
  </si>
  <si>
    <t>1 / 1500</t>
  </si>
  <si>
    <t>ÁREA IV</t>
  </si>
  <si>
    <t xml:space="preserve">1/(30*2500) </t>
  </si>
  <si>
    <t xml:space="preserve"> 1 / 2500</t>
  </si>
  <si>
    <t>ÁREA V</t>
  </si>
  <si>
    <t xml:space="preserve">1/(30*1800) </t>
  </si>
  <si>
    <t>1 / 1800</t>
  </si>
  <si>
    <t>ÁREA VI</t>
  </si>
  <si>
    <t>ÁREA XIV</t>
  </si>
  <si>
    <t>3 X SEMANA</t>
  </si>
  <si>
    <t>ÁREAS MÉDICO-HOSPITALARES E ASSEMELHADAS</t>
  </si>
  <si>
    <t>ÁREA VII</t>
  </si>
  <si>
    <t>2 X DIA</t>
  </si>
  <si>
    <t>BANHEIROS PÚBLICOS</t>
  </si>
  <si>
    <t xml:space="preserve">1/(30*250) </t>
  </si>
  <si>
    <t>1 / 250</t>
  </si>
  <si>
    <t>ÁREA VIII</t>
  </si>
  <si>
    <t xml:space="preserve">1/(30*468) </t>
  </si>
  <si>
    <t>1 / 468</t>
  </si>
  <si>
    <t>ÁREA IX</t>
  </si>
  <si>
    <t>ÁREA X</t>
  </si>
  <si>
    <t>ÁREAS EXTERNAS</t>
  </si>
  <si>
    <t>ÁREA XI</t>
  </si>
  <si>
    <t xml:space="preserve">1/(30*5500) </t>
  </si>
  <si>
    <t xml:space="preserve"> 1 / 5500</t>
  </si>
  <si>
    <t>ARRUAMENTO</t>
  </si>
  <si>
    <t>ÁREA XII</t>
  </si>
  <si>
    <t xml:space="preserve">1/(30*2,14 km) </t>
  </si>
  <si>
    <t xml:space="preserve">1/(30*2,14) </t>
  </si>
  <si>
    <t>1 / 2,14 km</t>
  </si>
  <si>
    <t>1 / 2,14</t>
  </si>
  <si>
    <t>ESQUADRIAS</t>
  </si>
  <si>
    <t>ÁREA XIII</t>
  </si>
  <si>
    <t xml:space="preserve">1/(30*380) </t>
  </si>
  <si>
    <t xml:space="preserve"> 1 / 380</t>
  </si>
  <si>
    <t>SERVENTE DE LIMPEZA ARRUAMENTO (2ª A 6ª FEIRA)</t>
  </si>
  <si>
    <t>Grupo 62 - Terceiros - Livrarias</t>
  </si>
  <si>
    <t>ÁREA I - Grupo 22</t>
  </si>
  <si>
    <t>ÁREA II - Grupos     1 - 7 - 32 - 42</t>
  </si>
  <si>
    <t>ÁREA III - Grupo 2</t>
  </si>
  <si>
    <t>ÁREA IV - Grupo 5</t>
  </si>
  <si>
    <t>ÁREA V - Grupo 6</t>
  </si>
  <si>
    <t>ÁREA VI - Grupo 4</t>
  </si>
  <si>
    <t>ÁREA VII - Grupo 21</t>
  </si>
  <si>
    <t>ÁREA VIII - Grupo 31</t>
  </si>
  <si>
    <t>ÁREA IX - Grupos 3 - 72</t>
  </si>
  <si>
    <t>ÁREA X - Grupo 41</t>
  </si>
  <si>
    <t>ÁREA XI - Grupo 8</t>
  </si>
  <si>
    <t>ÁREA XIII - Grupos 52 - 53</t>
  </si>
  <si>
    <t>ÁREA XIV - Grupo 71</t>
  </si>
  <si>
    <t>(2) PRODUTIVIDADE X FREQUÊNCIA (1x/dia)</t>
  </si>
  <si>
    <t>(3) SUBTOTAL - PREÇO HOMEM-MÊS X (PROD x FREQ) (R$)</t>
  </si>
  <si>
    <t>(4) SUBTOTAL (3) X ÁREA (R$)</t>
  </si>
  <si>
    <t>(5) QUANT SERVENTES</t>
  </si>
  <si>
    <t>(2) PRODUTIVIDADE X FREQUÊNCIA (1x/semana)</t>
  </si>
  <si>
    <t>(2) PRODUTIVIDADE X FREQUÊNCIA (2x/dia)</t>
  </si>
  <si>
    <t>(2) PRODUTIVIDADE X FREQUÊNCIA (3x/semana)</t>
  </si>
  <si>
    <t>(6) QUANT TOTAL SERVENTES</t>
  </si>
  <si>
    <t>SERVENTE - 1 / 1200</t>
  </si>
  <si>
    <t>SERVENTE - 1 / 1500</t>
  </si>
  <si>
    <t>SERVENTE - 1 / 2500</t>
  </si>
  <si>
    <t>SERVENTE - 1 / 1800</t>
  </si>
  <si>
    <t>SERVENTE - 1 / 250</t>
  </si>
  <si>
    <t>SERVENTE - 1 / 468</t>
  </si>
  <si>
    <t>SERVENTE - 1 / 5500</t>
  </si>
  <si>
    <t>SERVENTE - 1 / 2,14</t>
  </si>
  <si>
    <t>SERVENTE - 1 / 380</t>
  </si>
  <si>
    <t xml:space="preserve">ENCARRREGADO - 1/(30*1200) </t>
  </si>
  <si>
    <t xml:space="preserve">ENCARRREGADO - 1/(30*1500) </t>
  </si>
  <si>
    <t xml:space="preserve">ENCARRREGADO - 1/(30*2500) </t>
  </si>
  <si>
    <t xml:space="preserve">ENCARRREGADO - 1/(30*1800) </t>
  </si>
  <si>
    <t xml:space="preserve">ENCARRREGADO - 1/(30*250) </t>
  </si>
  <si>
    <t xml:space="preserve">ENCARRREGADO - 1/(30*468) </t>
  </si>
  <si>
    <t xml:space="preserve">ENCARRREGADO - 1/(30*5500) </t>
  </si>
  <si>
    <t xml:space="preserve">ENCARRREGADO - 1/(30*2,14) </t>
  </si>
  <si>
    <t xml:space="preserve">ENCARRREGADO - 1/(30*380) </t>
  </si>
  <si>
    <t>PERICULOSO</t>
  </si>
  <si>
    <t>CUSTO</t>
  </si>
  <si>
    <t>PREÇO TOTAL MENSAL</t>
  </si>
  <si>
    <t>TIPO DE ÁREA</t>
  </si>
  <si>
    <t>PREÇO MENSAL UNITÁRIO (R$/M²)</t>
  </si>
  <si>
    <t>ÁREA (M²)</t>
  </si>
  <si>
    <t>SUBTOTAL (R$)</t>
  </si>
  <si>
    <t>ASG</t>
  </si>
  <si>
    <r>
      <rPr>
        <b/>
        <sz val="12"/>
        <rFont val="Calibri"/>
        <family val="2"/>
      </rPr>
      <t xml:space="preserve">Áreas I </t>
    </r>
    <r>
      <rPr>
        <sz val="12"/>
        <rFont val="Calibri"/>
        <family val="2"/>
      </rPr>
      <t>- Sanitários Restritos;</t>
    </r>
  </si>
  <si>
    <r>
      <rPr>
        <b/>
        <sz val="12"/>
        <rFont val="Calibri"/>
        <family val="2"/>
      </rPr>
      <t xml:space="preserve">Áreas II </t>
    </r>
    <r>
      <rPr>
        <sz val="12"/>
        <rFont val="Calibri"/>
        <family val="2"/>
      </rPr>
      <t>- Setores administrativos, laboratórios não insalubres, bibliotecas, auditórios, setores de arquivo e guaritas de alvenaria/portarias principais;</t>
    </r>
  </si>
  <si>
    <r>
      <rPr>
        <b/>
        <sz val="12"/>
        <rFont val="Calibri"/>
        <family val="2"/>
      </rPr>
      <t>Áreas III</t>
    </r>
    <r>
      <rPr>
        <sz val="12"/>
        <rFont val="Calibri"/>
        <family val="2"/>
      </rPr>
      <t xml:space="preserve"> - Áreas de circulação/áreas com espaços livres/pátios internos;</t>
    </r>
  </si>
  <si>
    <r>
      <rPr>
        <b/>
        <sz val="12"/>
        <rFont val="Calibri"/>
        <family val="2"/>
      </rPr>
      <t>Áreas IV</t>
    </r>
    <r>
      <rPr>
        <sz val="12"/>
        <rFont val="Calibri"/>
        <family val="2"/>
      </rPr>
      <t xml:space="preserve"> - Almoxarifados/galpões;</t>
    </r>
  </si>
  <si>
    <r>
      <rPr>
        <b/>
        <sz val="12"/>
        <rFont val="Calibri"/>
        <family val="2"/>
      </rPr>
      <t>Áreas V</t>
    </r>
    <r>
      <rPr>
        <sz val="12"/>
        <rFont val="Calibri"/>
        <family val="2"/>
      </rPr>
      <t xml:space="preserve"> - Oficinas;</t>
    </r>
  </si>
  <si>
    <r>
      <rPr>
        <b/>
        <sz val="12"/>
        <rFont val="Calibri"/>
        <family val="2"/>
      </rPr>
      <t>Áreas VI</t>
    </r>
    <r>
      <rPr>
        <sz val="12"/>
        <rFont val="Calibri"/>
        <family val="2"/>
      </rPr>
      <t xml:space="preserve"> - Salas de Aula;</t>
    </r>
  </si>
  <si>
    <r>
      <rPr>
        <b/>
        <sz val="12"/>
        <rFont val="Calibri"/>
        <family val="2"/>
      </rPr>
      <t>Áreas VII</t>
    </r>
    <r>
      <rPr>
        <sz val="12"/>
        <rFont val="Calibri"/>
        <family val="2"/>
      </rPr>
      <t xml:space="preserve"> - Sanitários Públicos (de grande circulação);</t>
    </r>
  </si>
  <si>
    <r>
      <rPr>
        <b/>
        <sz val="12"/>
        <rFont val="Calibri"/>
        <family val="2"/>
      </rPr>
      <t>Áreas VIII</t>
    </r>
    <r>
      <rPr>
        <sz val="12"/>
        <rFont val="Calibri"/>
        <family val="2"/>
      </rPr>
      <t xml:space="preserve"> - Áreas de laboratórios insalubres;</t>
    </r>
  </si>
  <si>
    <r>
      <rPr>
        <b/>
        <sz val="12"/>
        <rFont val="Calibri"/>
        <family val="2"/>
      </rPr>
      <t>Áreas IX</t>
    </r>
    <r>
      <rPr>
        <sz val="12"/>
        <rFont val="Calibri"/>
        <family val="2"/>
      </rPr>
      <t xml:space="preserve"> - Áreas médico-hospitalares;</t>
    </r>
  </si>
  <si>
    <r>
      <t xml:space="preserve">Áreas X - </t>
    </r>
    <r>
      <rPr>
        <sz val="12"/>
        <rFont val="Calibri"/>
        <family val="2"/>
      </rPr>
      <t>Abrigos de Resíduos</t>
    </r>
  </si>
  <si>
    <r>
      <rPr>
        <b/>
        <sz val="12"/>
        <rFont val="Calibri"/>
        <family val="2"/>
      </rPr>
      <t>Áreas XI</t>
    </r>
    <r>
      <rPr>
        <sz val="12"/>
        <rFont val="Calibri"/>
        <family val="2"/>
      </rPr>
      <t xml:space="preserve"> - Praças, pátios, passeios adjacentes às Unidades/órgãos;</t>
    </r>
  </si>
  <si>
    <r>
      <rPr>
        <b/>
        <sz val="12"/>
        <rFont val="Calibri"/>
        <family val="2"/>
      </rPr>
      <t xml:space="preserve">Áreas XII - </t>
    </r>
    <r>
      <rPr>
        <sz val="12"/>
        <rFont val="Calibri"/>
        <family val="2"/>
      </rPr>
      <t>Áreas de arruamento (ruas, passeios e estacionamentos); Conversão 1m² x 0,0002857 = km</t>
    </r>
  </si>
  <si>
    <r>
      <rPr>
        <b/>
        <sz val="12"/>
        <rFont val="Calibri"/>
        <family val="2"/>
      </rPr>
      <t>Áreas XIII</t>
    </r>
    <r>
      <rPr>
        <sz val="12"/>
        <rFont val="Calibri"/>
        <family val="2"/>
      </rPr>
      <t xml:space="preserve"> - Esquadrias (face externa e interna sem exposição a situação de risco);</t>
    </r>
  </si>
  <si>
    <r>
      <rPr>
        <b/>
        <sz val="12"/>
        <rFont val="Calibri"/>
        <family val="2"/>
      </rPr>
      <t>Áreas XIV</t>
    </r>
    <r>
      <rPr>
        <sz val="12"/>
        <rFont val="Calibri"/>
        <family val="2"/>
      </rPr>
      <t xml:space="preserve"> - Outras áreas que necessitam limpeza.</t>
    </r>
  </si>
  <si>
    <t>QUANTIDADE DE ENCARREGADOS</t>
  </si>
  <si>
    <t xml:space="preserve"> = 1 / 30</t>
  </si>
  <si>
    <t>SOMATÓRIO ÁREAS INTERNAS</t>
  </si>
  <si>
    <t>SOMATÓRIO ÁREAS EXTERNAS</t>
  </si>
  <si>
    <t>SOMATÓRIO ÁREAS A SEREM LIMPAS</t>
  </si>
  <si>
    <t>ÁREA XII - Grupo 9 (para conversão de m² em km, multiplicar por 0,0002857)</t>
  </si>
  <si>
    <t>QUADRO RESUMO DA FORMAÇÃO DO PREÇO FINAL</t>
  </si>
  <si>
    <t>1 - VALOR MENSAL DOS SERVIÇOS - PLANILHA 7</t>
  </si>
  <si>
    <t>Custo Mão de Obra + Insumos</t>
  </si>
  <si>
    <t>Custo Postos</t>
  </si>
  <si>
    <t>2 - MÓDULOS 5.B e 5.C</t>
  </si>
  <si>
    <t>Material de Limpeza</t>
  </si>
  <si>
    <t>Equipamento</t>
  </si>
  <si>
    <t>3 - SUBTOTAL</t>
  </si>
  <si>
    <t>MÓDULO 5 - CUSTOS INDIRETOS, TRIBUTOS E LUCRO</t>
  </si>
  <si>
    <t>CUSTOS INDIRETOS, TRIBUTOS E LUCRO</t>
  </si>
  <si>
    <t>%</t>
  </si>
  <si>
    <t>Valor (R$)</t>
  </si>
  <si>
    <t>A. Custos Indiretos - Desp. Adm. e Operacionais</t>
  </si>
  <si>
    <t>B. Lucro</t>
  </si>
  <si>
    <t>C. Tributos</t>
  </si>
  <si>
    <t xml:space="preserve">   C1. Tributos Federais (PIS + COFINS)</t>
  </si>
  <si>
    <t xml:space="preserve">   C2. Tributos Estaduais (especificar)</t>
  </si>
  <si>
    <t xml:space="preserve">   C3. Tributos Municipais (ISSQN)</t>
  </si>
  <si>
    <t>TOTAL MENSAL (R$)</t>
  </si>
  <si>
    <t>VALOR MENSAL MÉDIO DO M² LIMPO (R$)</t>
  </si>
  <si>
    <t>(7) QUANT TOTAL ENCARREGADOS</t>
  </si>
  <si>
    <t>NÃO LIMPA</t>
  </si>
  <si>
    <t xml:space="preserve">2 - UNIFORMES/EPI: Servente Áreas  VII e X </t>
  </si>
  <si>
    <t>3 - UNIFORMES/EPI: Servente Áreas VIII e IX.</t>
  </si>
  <si>
    <t xml:space="preserve">4 - UNIFORMES: Servente Áreas XII - Arruamento </t>
  </si>
  <si>
    <t>5 - UNIFORMES: Serventes da Equipe de Aspiração de Acervo Bibliográfico</t>
  </si>
  <si>
    <t>6 - UNIFORMES: Encarregado</t>
  </si>
  <si>
    <t xml:space="preserve">5.1 Valores sem inclusão de Modulo 5. Materiais e Equipamentos e Módulo 6. Custos Indiretos, Tributos e Lucro  </t>
  </si>
  <si>
    <t>Especificação Completa (Masculino e Feminino)</t>
  </si>
  <si>
    <t xml:space="preserve">b) camisa confeccionada em tecido malha (67% poliéster e 33% viscose), manga curta, mod. Americano, 1 (um) bolso na altura do peito, cor branca. </t>
  </si>
  <si>
    <t xml:space="preserve">f) luva de látex, com forro, palma antiderrapante, cor azul clara. </t>
  </si>
  <si>
    <t>g) luva de látex, com forro, impermeável, resistente, palma antiderrapante, cor branca ou verde claro.</t>
  </si>
  <si>
    <t>k) óculos para proteção, produzido em policarbonato, incolor, contorno adequado do rosto evitando que os olhos sejam atingidos por partículas, poeira e respingos.</t>
  </si>
  <si>
    <t>h) protetor auditivo.</t>
  </si>
  <si>
    <t>a) calça Social confeccionada em tecido tipo Oxford.</t>
  </si>
  <si>
    <r>
      <rPr>
        <b/>
        <sz val="11"/>
        <color theme="1"/>
        <rFont val="Calibri"/>
        <family val="2"/>
      </rPr>
      <t xml:space="preserve">Áreas I </t>
    </r>
    <r>
      <rPr>
        <sz val="11"/>
        <color theme="1"/>
        <rFont val="Calibri"/>
        <family val="2"/>
      </rPr>
      <t>- Sanitários Restritos;</t>
    </r>
  </si>
  <si>
    <r>
      <rPr>
        <b/>
        <sz val="11"/>
        <color rgb="FF000000"/>
        <rFont val="Calibri"/>
        <family val="2"/>
      </rPr>
      <t xml:space="preserve">Áreas II </t>
    </r>
    <r>
      <rPr>
        <sz val="11"/>
        <color rgb="FF000000"/>
        <rFont val="Calibri"/>
        <family val="2"/>
      </rPr>
      <t>- Setores administrativos, gabinetes, laboratórios não insalubres, bibliotecas, auditórios, setores de arquivo e guaritas de alvenaria/portarias principais;</t>
    </r>
  </si>
  <si>
    <r>
      <rPr>
        <b/>
        <sz val="11"/>
        <color rgb="FF000000"/>
        <rFont val="Calibri"/>
        <family val="2"/>
      </rPr>
      <t>Áreas III</t>
    </r>
    <r>
      <rPr>
        <sz val="11"/>
        <color rgb="FF000000"/>
        <rFont val="Calibri"/>
        <family val="2"/>
      </rPr>
      <t xml:space="preserve"> - Áreas de circulação/áreas com espaços livres;</t>
    </r>
  </si>
  <si>
    <r>
      <rPr>
        <b/>
        <sz val="11"/>
        <color theme="1"/>
        <rFont val="Calibri"/>
        <family val="2"/>
      </rPr>
      <t>Áreas IV</t>
    </r>
    <r>
      <rPr>
        <sz val="11"/>
        <color theme="1"/>
        <rFont val="Calibri"/>
        <family val="2"/>
      </rPr>
      <t xml:space="preserve"> - Almoxarifados/galpões;</t>
    </r>
  </si>
  <si>
    <r>
      <rPr>
        <b/>
        <sz val="11"/>
        <color theme="1"/>
        <rFont val="Calibri"/>
        <family val="2"/>
      </rPr>
      <t>Áreas V</t>
    </r>
    <r>
      <rPr>
        <sz val="11"/>
        <color theme="1"/>
        <rFont val="Calibri"/>
        <family val="2"/>
      </rPr>
      <t xml:space="preserve"> - Oficinas;</t>
    </r>
  </si>
  <si>
    <r>
      <rPr>
        <b/>
        <sz val="11"/>
        <color theme="1"/>
        <rFont val="Calibri"/>
        <family val="2"/>
      </rPr>
      <t>Áreas VI</t>
    </r>
    <r>
      <rPr>
        <sz val="11"/>
        <color theme="1"/>
        <rFont val="Calibri"/>
        <family val="2"/>
      </rPr>
      <t xml:space="preserve"> - Salas de Aula;</t>
    </r>
  </si>
  <si>
    <r>
      <rPr>
        <b/>
        <sz val="11"/>
        <color theme="1"/>
        <rFont val="Calibri"/>
        <family val="2"/>
      </rPr>
      <t>Áreas VII</t>
    </r>
    <r>
      <rPr>
        <sz val="11"/>
        <color theme="1"/>
        <rFont val="Calibri"/>
        <family val="2"/>
      </rPr>
      <t xml:space="preserve"> - Sanitários Públicos (de grande circulação);</t>
    </r>
  </si>
  <si>
    <r>
      <rPr>
        <b/>
        <sz val="11"/>
        <color theme="1"/>
        <rFont val="Calibri"/>
        <family val="2"/>
      </rPr>
      <t>Áreas VIII</t>
    </r>
    <r>
      <rPr>
        <sz val="11"/>
        <color theme="1"/>
        <rFont val="Calibri"/>
        <family val="2"/>
      </rPr>
      <t xml:space="preserve"> - Áreas de laboratórios insalubres;</t>
    </r>
  </si>
  <si>
    <r>
      <rPr>
        <b/>
        <sz val="11"/>
        <color theme="1"/>
        <rFont val="Calibri"/>
        <family val="2"/>
      </rPr>
      <t>Áreas IX</t>
    </r>
    <r>
      <rPr>
        <sz val="11"/>
        <color theme="1"/>
        <rFont val="Calibri"/>
        <family val="2"/>
      </rPr>
      <t xml:space="preserve"> - Áreas médico-hospitalares;</t>
    </r>
  </si>
  <si>
    <r>
      <t xml:space="preserve">Áreas X - </t>
    </r>
    <r>
      <rPr>
        <sz val="11"/>
        <color theme="1"/>
        <rFont val="Calibri"/>
        <family val="2"/>
      </rPr>
      <t>Abrigos de Resíduos</t>
    </r>
  </si>
  <si>
    <r>
      <rPr>
        <b/>
        <sz val="11"/>
        <color rgb="FF000000"/>
        <rFont val="Calibri"/>
        <family val="2"/>
      </rPr>
      <t>Áreas XI</t>
    </r>
    <r>
      <rPr>
        <sz val="11"/>
        <color rgb="FF000000"/>
        <rFont val="Calibri"/>
        <family val="2"/>
      </rPr>
      <t xml:space="preserve"> - Praças, pátios internos, passeios adjacentes às Unidades/Órgãos;</t>
    </r>
  </si>
  <si>
    <r>
      <rPr>
        <b/>
        <sz val="11"/>
        <color theme="1"/>
        <rFont val="Calibri"/>
        <family val="2"/>
      </rPr>
      <t xml:space="preserve">Áreas XII - </t>
    </r>
    <r>
      <rPr>
        <sz val="11"/>
        <color theme="1"/>
        <rFont val="Calibri"/>
        <family val="2"/>
      </rPr>
      <t>Áreas de arruamento (ruas, passeios e estacionamentos);</t>
    </r>
  </si>
  <si>
    <r>
      <rPr>
        <b/>
        <sz val="11"/>
        <color theme="1"/>
        <rFont val="Calibri"/>
        <family val="2"/>
      </rPr>
      <t>Áreas XIII</t>
    </r>
    <r>
      <rPr>
        <sz val="11"/>
        <color theme="1"/>
        <rFont val="Calibri"/>
        <family val="2"/>
      </rPr>
      <t xml:space="preserve"> - Esquadrias (face externa e interna sem exposição a situação de risco);</t>
    </r>
  </si>
  <si>
    <r>
      <rPr>
        <b/>
        <sz val="11"/>
        <color theme="1"/>
        <rFont val="Calibri"/>
        <family val="2"/>
      </rPr>
      <t>Áreas XIV</t>
    </r>
    <r>
      <rPr>
        <sz val="11"/>
        <color theme="1"/>
        <rFont val="Calibri"/>
        <family val="2"/>
      </rPr>
      <t xml:space="preserve"> - Outras áreas que necessitam limpeza.</t>
    </r>
  </si>
  <si>
    <t>4. ÁREAS E GRUPOS DE LIMPEZA</t>
  </si>
  <si>
    <t>SUPORTE LIMPA TUDO - LT</t>
  </si>
  <si>
    <t>PALHA DE AÇO</t>
  </si>
  <si>
    <t>ALCOOL ETÍLICO - 01 Litro</t>
  </si>
  <si>
    <t>CERA ACRILICA - Galão 05 Litros</t>
  </si>
  <si>
    <t>CERA LÍQUIDA CONCENTRADA - Galão 05 Litros</t>
  </si>
  <si>
    <t>CERA MISTA - Galão 05 Litros</t>
  </si>
  <si>
    <t>DESENGRAXANTE - Galão 05 Litros</t>
  </si>
  <si>
    <t>ESPONJA LIMPEZA PESADA (FIBRA DE LIMPEZA LIMPA TUDO)</t>
  </si>
  <si>
    <t>LIMPADOR ÁCIDO - Galão 05 Litros</t>
  </si>
  <si>
    <t>SACO DE LIXO P/ RESÍDUOS COMUNS NA COR CINZA (20 L)</t>
  </si>
  <si>
    <t>SACO DE LIXO P/ RESÍDUOS COMUNS NA COR CINZA (40 L)</t>
  </si>
  <si>
    <t>SACO DE LIXO P/ RESÍDUOS RECICLÁVEIS NA COR AZUL (20 L)</t>
  </si>
  <si>
    <t>SACO DE LIXO P/ RESÍDUOS RECICLÁVEIS NA COR AZUL (40 L)</t>
  </si>
  <si>
    <t>SETORES / UNIDADES (2ª a 6ª feira - 44 horas)</t>
  </si>
  <si>
    <t>CENTRO DE ESTUDOS AERONÁUTICOS - CONSELHEIRO LAFAIETE</t>
  </si>
  <si>
    <t>CONSELHEIRO LAFAIETE</t>
  </si>
  <si>
    <t>5. VALOR MENSAL DOS SERVIÇOS - Conselheiro Lafaiete</t>
  </si>
  <si>
    <t>MATERIAIS - CONSELHEIRO LAFAIETE</t>
  </si>
  <si>
    <t>EQUIPAMENTOS - CONSELHEIRO LAFAIETE</t>
  </si>
  <si>
    <t>2 - QUADRO RESUMO DO CUSTO POR EMPREGADO - CONSELHEIRO LAFAIETE</t>
  </si>
  <si>
    <t>PULVERIZADOR</t>
  </si>
  <si>
    <t>VASSOURA DE PÊLO GRANDE (60 CM)</t>
  </si>
  <si>
    <t>VASSOURA DE PÊLO MÉDIA (40 CM)</t>
  </si>
  <si>
    <t>VASSOURA DE PÊLO PEQUENA (30 CM)</t>
  </si>
  <si>
    <t>5.2 Postos</t>
  </si>
  <si>
    <t>TIPO DE POSTO</t>
  </si>
  <si>
    <t>QUANT (Servente por posto)</t>
  </si>
  <si>
    <t>VALOR POR SERVENTE</t>
  </si>
  <si>
    <t>QUANT LICITADA</t>
  </si>
  <si>
    <t>12X36 COMUM</t>
  </si>
  <si>
    <t>12X36 DIURNO INSAL 40%</t>
  </si>
  <si>
    <t>12X36 DIURNO INSAL 20%</t>
  </si>
  <si>
    <t>12X36 DIURNO PERICULOSO 30%</t>
  </si>
  <si>
    <t>44 HORAS - 2ª A 6ª - COMUM</t>
  </si>
  <si>
    <t>44 HORAS - 2ª A 6ª - INSAL 40%</t>
  </si>
  <si>
    <t>44 HORAS - 2ª A 6ª - INSAL 20%</t>
  </si>
  <si>
    <t>44 HORAS - 2ª A 6ª - PERIC 30%</t>
  </si>
  <si>
    <t>44 HORAS - 2ª A SAB - COMUM</t>
  </si>
  <si>
    <t>44 HORAS - 2ª A SAB - INSAL 40%</t>
  </si>
  <si>
    <t>44 HORAS - 2ª A SAB - INSAL 20%</t>
  </si>
  <si>
    <t>44 HORAS - 2ª A SAB - PERIC 30%</t>
  </si>
  <si>
    <t>44 HORAS DIURNO ASPIRAÇÃO</t>
  </si>
  <si>
    <t>Grupo 51 - Esquadrias Externas - face externa com exposição à situação de risco</t>
  </si>
  <si>
    <t>Grupo 52 - Esquadrias Externas - face externa sem exposição à situação de risco</t>
  </si>
  <si>
    <t>Grupo 53 - Esquadrias Externas - face interna</t>
  </si>
  <si>
    <t>Grupo 64 - Terceiros - Fundações</t>
  </si>
  <si>
    <t>ÁREA NÃO LIMPA - Grupos 51 - 61 - 62 - 63 - 64 - 65</t>
  </si>
  <si>
    <t>TOTAL 60 MESES (R$)</t>
  </si>
  <si>
    <t>6. TOTAL FORMAÇÃO DE PREÇOS</t>
  </si>
  <si>
    <t>3.1. INSUMOS UNIFORMES</t>
  </si>
  <si>
    <t>3.2. INSUMOS EQUIPAMENTOS</t>
  </si>
  <si>
    <t>3.3. INSUMOS MATERIAIS</t>
  </si>
  <si>
    <t>PRODUTIVIDADE X FREQUÊNCIA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</si>
</sst>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 -416]#,##0.00"/>
    <numFmt numFmtId="165" formatCode="0.000000000"/>
    <numFmt numFmtId="166" formatCode="_(* #,##0.00_);_(* \(#,##0.0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rgb="FFFF0000"/>
      <name val="Calibri"/>
      <family val="2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b/>
      <sz val="14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9.5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4CCCC"/>
        <bgColor rgb="FFF4CC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4" tint="0.59999389629810485"/>
        <bgColor rgb="FFC9DAF8"/>
      </patternFill>
    </fill>
    <fill>
      <patternFill patternType="solid">
        <fgColor theme="0" tint="-0.14999847407452621"/>
        <bgColor rgb="FF5B0F00"/>
      </patternFill>
    </fill>
    <fill>
      <patternFill patternType="solid">
        <fgColor theme="0" tint="-0.14999847407452621"/>
        <bgColor rgb="FFB7B7B7"/>
      </patternFill>
    </fill>
    <fill>
      <patternFill patternType="solid">
        <fgColor theme="0" tint="-0.14999847407452621"/>
        <bgColor rgb="FF980000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rgb="FFF4CCCC"/>
      </patternFill>
    </fill>
    <fill>
      <patternFill patternType="solid">
        <fgColor theme="0" tint="-0.14999847407452621"/>
        <bgColor rgb="FFC9DAF8"/>
      </patternFill>
    </fill>
    <fill>
      <patternFill patternType="solid">
        <fgColor theme="0" tint="-0.14999847407452621"/>
        <bgColor rgb="FF999999"/>
      </patternFill>
    </fill>
    <fill>
      <patternFill patternType="solid">
        <fgColor theme="0" tint="-0.14999847407452621"/>
        <bgColor rgb="FFEA9999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38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5" fillId="4" borderId="0" xfId="2" applyFont="1" applyFill="1" applyAlignment="1">
      <alignment horizontal="center" vertical="center" wrapText="1"/>
    </xf>
    <xf numFmtId="0" fontId="7" fillId="4" borderId="0" xfId="2" applyFont="1" applyFill="1" applyBorder="1" applyAlignment="1"/>
    <xf numFmtId="0" fontId="7" fillId="4" borderId="0" xfId="2" applyFont="1" applyFill="1" applyBorder="1" applyAlignment="1">
      <alignment vertical="center"/>
    </xf>
    <xf numFmtId="0" fontId="4" fillId="0" borderId="0" xfId="2" applyFont="1" applyAlignment="1"/>
    <xf numFmtId="0" fontId="8" fillId="4" borderId="0" xfId="2" applyFont="1" applyFill="1" applyAlignment="1">
      <alignment horizontal="center" vertical="center" wrapText="1"/>
    </xf>
    <xf numFmtId="0" fontId="5" fillId="4" borderId="0" xfId="2" applyFont="1" applyFill="1" applyAlignment="1">
      <alignment vertical="center" wrapText="1"/>
    </xf>
    <xf numFmtId="0" fontId="7" fillId="4" borderId="0" xfId="2" applyFont="1" applyFill="1" applyAlignment="1">
      <alignment vertical="center" wrapText="1"/>
    </xf>
    <xf numFmtId="0" fontId="7" fillId="5" borderId="0" xfId="2" applyFont="1" applyFill="1" applyAlignment="1">
      <alignment vertical="center" wrapText="1"/>
    </xf>
    <xf numFmtId="0" fontId="5" fillId="5" borderId="0" xfId="2" applyFont="1" applyFill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5" fillId="4" borderId="0" xfId="2" applyFont="1" applyFill="1" applyAlignment="1">
      <alignment horizontal="left" vertical="center" wrapText="1"/>
    </xf>
    <xf numFmtId="0" fontId="5" fillId="4" borderId="0" xfId="2" applyFont="1" applyFill="1" applyBorder="1" applyAlignment="1">
      <alignment horizontal="center" vertical="center" wrapText="1"/>
    </xf>
    <xf numFmtId="0" fontId="9" fillId="4" borderId="0" xfId="2" applyFont="1" applyFill="1" applyAlignment="1">
      <alignment horizontal="left" vertical="center" wrapText="1"/>
    </xf>
    <xf numFmtId="0" fontId="7" fillId="4" borderId="0" xfId="2" applyFont="1" applyFill="1" applyAlignment="1">
      <alignment horizontal="left" vertical="center" wrapText="1"/>
    </xf>
    <xf numFmtId="0" fontId="7" fillId="4" borderId="0" xfId="2" applyFont="1" applyFill="1" applyAlignment="1"/>
    <xf numFmtId="0" fontId="7" fillId="4" borderId="0" xfId="2" applyFont="1" applyFill="1" applyBorder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2" fillId="0" borderId="0" xfId="0" applyFont="1"/>
    <xf numFmtId="0" fontId="15" fillId="0" borderId="0" xfId="0" applyFont="1"/>
    <xf numFmtId="0" fontId="2" fillId="0" borderId="0" xfId="0" applyFont="1" applyFill="1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3" fillId="0" borderId="1" xfId="0" applyNumberFormat="1" applyFont="1" applyBorder="1"/>
    <xf numFmtId="4" fontId="0" fillId="0" borderId="1" xfId="0" applyNumberFormat="1" applyBorder="1"/>
    <xf numFmtId="2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4" fontId="2" fillId="2" borderId="1" xfId="0" applyNumberFormat="1" applyFont="1" applyFill="1" applyBorder="1"/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/>
    <xf numFmtId="4" fontId="3" fillId="0" borderId="1" xfId="0" applyNumberFormat="1" applyFont="1" applyFill="1" applyBorder="1"/>
    <xf numFmtId="0" fontId="2" fillId="3" borderId="19" xfId="0" applyFont="1" applyFill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2" fontId="16" fillId="0" borderId="2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/>
    </xf>
    <xf numFmtId="2" fontId="0" fillId="12" borderId="26" xfId="0" applyNumberFormat="1" applyFill="1" applyBorder="1" applyAlignment="1">
      <alignment horizontal="center" vertical="center"/>
    </xf>
    <xf numFmtId="0" fontId="16" fillId="0" borderId="28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/>
    <xf numFmtId="0" fontId="2" fillId="3" borderId="35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7" borderId="1" xfId="0" applyNumberFormat="1" applyFont="1" applyFill="1" applyBorder="1" applyAlignment="1">
      <alignment horizontal="center" vertical="center"/>
    </xf>
    <xf numFmtId="4" fontId="15" fillId="9" borderId="1" xfId="0" applyNumberFormat="1" applyFont="1" applyFill="1" applyBorder="1" applyAlignment="1">
      <alignment horizontal="center" vertical="center"/>
    </xf>
    <xf numFmtId="4" fontId="15" fillId="8" borderId="1" xfId="0" applyNumberFormat="1" applyFont="1" applyFill="1" applyBorder="1" applyAlignment="1">
      <alignment horizontal="center" vertical="center"/>
    </xf>
    <xf numFmtId="14" fontId="15" fillId="7" borderId="1" xfId="0" applyNumberFormat="1" applyFont="1" applyFill="1" applyBorder="1" applyAlignment="1">
      <alignment horizontal="center" vertical="center"/>
    </xf>
    <xf numFmtId="14" fontId="15" fillId="9" borderId="1" xfId="0" applyNumberFormat="1" applyFont="1" applyFill="1" applyBorder="1" applyAlignment="1">
      <alignment horizontal="center" vertical="center"/>
    </xf>
    <xf numFmtId="14" fontId="15" fillId="8" borderId="1" xfId="0" applyNumberFormat="1" applyFont="1" applyFill="1" applyBorder="1" applyAlignment="1">
      <alignment horizontal="center" vertical="center"/>
    </xf>
    <xf numFmtId="10" fontId="15" fillId="0" borderId="1" xfId="1" applyNumberFormat="1" applyFont="1" applyBorder="1" applyAlignment="1">
      <alignment horizontal="center" vertical="center"/>
    </xf>
    <xf numFmtId="4" fontId="0" fillId="7" borderId="1" xfId="0" applyNumberFormat="1" applyFill="1" applyBorder="1" applyAlignment="1">
      <alignment horizontal="center" vertical="center"/>
    </xf>
    <xf numFmtId="0" fontId="2" fillId="13" borderId="42" xfId="0" applyFont="1" applyFill="1" applyBorder="1" applyAlignment="1">
      <alignment horizontal="center" vertical="center" wrapText="1"/>
    </xf>
    <xf numFmtId="2" fontId="2" fillId="13" borderId="42" xfId="0" applyNumberFormat="1" applyFont="1" applyFill="1" applyBorder="1" applyAlignment="1">
      <alignment horizontal="center" vertical="center" wrapText="1"/>
    </xf>
    <xf numFmtId="4" fontId="0" fillId="0" borderId="42" xfId="0" applyNumberFormat="1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/>
    </xf>
    <xf numFmtId="4" fontId="2" fillId="13" borderId="42" xfId="0" applyNumberFormat="1" applyFont="1" applyFill="1" applyBorder="1" applyAlignment="1">
      <alignment horizontal="center" vertical="center"/>
    </xf>
    <xf numFmtId="2" fontId="2" fillId="13" borderId="42" xfId="0" applyNumberFormat="1" applyFont="1" applyFill="1" applyBorder="1" applyAlignment="1">
      <alignment horizontal="center" vertical="center"/>
    </xf>
    <xf numFmtId="0" fontId="2" fillId="13" borderId="42" xfId="0" applyFont="1" applyFill="1" applyBorder="1" applyAlignment="1">
      <alignment horizontal="center" vertical="center"/>
    </xf>
    <xf numFmtId="0" fontId="20" fillId="0" borderId="0" xfId="0" applyFont="1"/>
    <xf numFmtId="0" fontId="20" fillId="0" borderId="46" xfId="0" applyFont="1" applyBorder="1"/>
    <xf numFmtId="0" fontId="20" fillId="0" borderId="48" xfId="0" applyFont="1" applyBorder="1"/>
    <xf numFmtId="0" fontId="20" fillId="0" borderId="49" xfId="0" applyFont="1" applyBorder="1"/>
    <xf numFmtId="0" fontId="20" fillId="0" borderId="45" xfId="0" applyFont="1" applyBorder="1"/>
    <xf numFmtId="0" fontId="18" fillId="14" borderId="0" xfId="0" applyFont="1" applyFill="1"/>
    <xf numFmtId="166" fontId="18" fillId="14" borderId="0" xfId="5" applyFont="1" applyFill="1"/>
    <xf numFmtId="166" fontId="18" fillId="14" borderId="1" xfId="5" applyFont="1" applyFill="1" applyBorder="1"/>
    <xf numFmtId="0" fontId="20" fillId="14" borderId="1" xfId="0" applyFont="1" applyFill="1" applyBorder="1"/>
    <xf numFmtId="0" fontId="20" fillId="14" borderId="1" xfId="0" applyFont="1" applyFill="1" applyBorder="1" applyAlignment="1">
      <alignment horizontal="center"/>
    </xf>
    <xf numFmtId="0" fontId="20" fillId="14" borderId="0" xfId="0" applyFont="1" applyFill="1"/>
    <xf numFmtId="4" fontId="20" fillId="14" borderId="0" xfId="7" applyNumberFormat="1" applyFont="1" applyFill="1" applyAlignment="1">
      <alignment horizontal="right"/>
    </xf>
    <xf numFmtId="10" fontId="20" fillId="12" borderId="0" xfId="6" applyNumberFormat="1" applyFont="1" applyFill="1" applyAlignment="1">
      <alignment horizontal="center"/>
    </xf>
    <xf numFmtId="0" fontId="20" fillId="12" borderId="0" xfId="0" applyFont="1" applyFill="1"/>
    <xf numFmtId="43" fontId="20" fillId="0" borderId="0" xfId="0" applyNumberFormat="1" applyFont="1"/>
    <xf numFmtId="43" fontId="20" fillId="0" borderId="1" xfId="0" applyNumberFormat="1" applyFont="1" applyBorder="1" applyAlignment="1">
      <alignment horizontal="center" vertical="center"/>
    </xf>
    <xf numFmtId="4" fontId="20" fillId="0" borderId="0" xfId="0" applyNumberFormat="1" applyFont="1"/>
    <xf numFmtId="0" fontId="20" fillId="0" borderId="51" xfId="0" applyFont="1" applyBorder="1"/>
    <xf numFmtId="0" fontId="20" fillId="0" borderId="44" xfId="0" applyFont="1" applyBorder="1"/>
    <xf numFmtId="0" fontId="20" fillId="0" borderId="52" xfId="0" applyFont="1" applyBorder="1"/>
    <xf numFmtId="44" fontId="20" fillId="0" borderId="0" xfId="3" applyFont="1"/>
    <xf numFmtId="0" fontId="16" fillId="0" borderId="32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2" fontId="0" fillId="10" borderId="34" xfId="0" applyNumberForma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10" fontId="23" fillId="12" borderId="0" xfId="6" applyNumberFormat="1" applyFont="1" applyFill="1" applyAlignment="1">
      <alignment horizontal="center"/>
    </xf>
    <xf numFmtId="10" fontId="23" fillId="0" borderId="0" xfId="6" applyNumberFormat="1" applyFont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27" fillId="4" borderId="74" xfId="2" applyFont="1" applyFill="1" applyBorder="1" applyAlignment="1">
      <alignment vertical="center" wrapText="1"/>
    </xf>
    <xf numFmtId="0" fontId="27" fillId="4" borderId="75" xfId="2" applyFont="1" applyFill="1" applyBorder="1" applyAlignment="1">
      <alignment horizontal="center" vertical="center" wrapText="1"/>
    </xf>
    <xf numFmtId="0" fontId="27" fillId="4" borderId="64" xfId="2" applyFont="1" applyFill="1" applyBorder="1" applyAlignment="1">
      <alignment horizontal="center" vertical="center" wrapText="1"/>
    </xf>
    <xf numFmtId="0" fontId="27" fillId="4" borderId="76" xfId="2" applyFont="1" applyFill="1" applyBorder="1" applyAlignment="1">
      <alignment horizontal="center" vertical="center" wrapText="1"/>
    </xf>
    <xf numFmtId="0" fontId="29" fillId="4" borderId="78" xfId="2" applyFont="1" applyFill="1" applyBorder="1" applyAlignment="1">
      <alignment vertical="center" wrapText="1"/>
    </xf>
    <xf numFmtId="0" fontId="29" fillId="4" borderId="79" xfId="2" applyFont="1" applyFill="1" applyBorder="1" applyAlignment="1">
      <alignment horizontal="center" vertical="center" wrapText="1"/>
    </xf>
    <xf numFmtId="0" fontId="29" fillId="4" borderId="80" xfId="2" applyFont="1" applyFill="1" applyBorder="1" applyAlignment="1">
      <alignment horizontal="center" vertical="center" wrapText="1"/>
    </xf>
    <xf numFmtId="164" fontId="30" fillId="4" borderId="80" xfId="2" applyNumberFormat="1" applyFont="1" applyFill="1" applyBorder="1" applyAlignment="1">
      <alignment horizontal="center" vertical="center"/>
    </xf>
    <xf numFmtId="164" fontId="29" fillId="4" borderId="80" xfId="2" applyNumberFormat="1" applyFont="1" applyFill="1" applyBorder="1" applyAlignment="1">
      <alignment horizontal="center" vertical="center"/>
    </xf>
    <xf numFmtId="164" fontId="29" fillId="4" borderId="81" xfId="2" applyNumberFormat="1" applyFont="1" applyFill="1" applyBorder="1" applyAlignment="1">
      <alignment horizontal="center" vertical="center"/>
    </xf>
    <xf numFmtId="0" fontId="29" fillId="4" borderId="67" xfId="2" applyFont="1" applyFill="1" applyBorder="1" applyAlignment="1">
      <alignment vertical="center" wrapText="1"/>
    </xf>
    <xf numFmtId="0" fontId="29" fillId="4" borderId="4" xfId="2" applyFont="1" applyFill="1" applyBorder="1" applyAlignment="1">
      <alignment horizontal="center" vertical="center" wrapText="1"/>
    </xf>
    <xf numFmtId="0" fontId="29" fillId="5" borderId="6" xfId="2" applyFont="1" applyFill="1" applyBorder="1" applyAlignment="1">
      <alignment horizontal="center" vertical="center" wrapText="1"/>
    </xf>
    <xf numFmtId="0" fontId="29" fillId="4" borderId="6" xfId="2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/>
    </xf>
    <xf numFmtId="164" fontId="29" fillId="4" borderId="6" xfId="2" applyNumberFormat="1" applyFont="1" applyFill="1" applyBorder="1" applyAlignment="1">
      <alignment horizontal="center" vertical="center"/>
    </xf>
    <xf numFmtId="164" fontId="29" fillId="4" borderId="66" xfId="2" applyNumberFormat="1" applyFont="1" applyFill="1" applyBorder="1" applyAlignment="1">
      <alignment horizontal="center" vertical="center"/>
    </xf>
    <xf numFmtId="0" fontId="29" fillId="4" borderId="70" xfId="2" applyFont="1" applyFill="1" applyBorder="1" applyAlignment="1">
      <alignment vertical="center" wrapText="1"/>
    </xf>
    <xf numFmtId="0" fontId="29" fillId="4" borderId="71" xfId="2" applyFont="1" applyFill="1" applyBorder="1" applyAlignment="1">
      <alignment horizontal="center" vertical="center" wrapText="1"/>
    </xf>
    <xf numFmtId="0" fontId="29" fillId="4" borderId="72" xfId="2" applyFont="1" applyFill="1" applyBorder="1" applyAlignment="1">
      <alignment horizontal="center" vertical="center" wrapText="1"/>
    </xf>
    <xf numFmtId="164" fontId="30" fillId="4" borderId="72" xfId="2" applyNumberFormat="1" applyFont="1" applyFill="1" applyBorder="1" applyAlignment="1">
      <alignment horizontal="center" vertical="center"/>
    </xf>
    <xf numFmtId="164" fontId="29" fillId="4" borderId="72" xfId="2" applyNumberFormat="1" applyFont="1" applyFill="1" applyBorder="1" applyAlignment="1">
      <alignment horizontal="center" vertical="center"/>
    </xf>
    <xf numFmtId="164" fontId="29" fillId="4" borderId="73" xfId="2" applyNumberFormat="1" applyFont="1" applyFill="1" applyBorder="1" applyAlignment="1">
      <alignment horizontal="center" vertical="center"/>
    </xf>
    <xf numFmtId="0" fontId="29" fillId="4" borderId="21" xfId="2" applyFont="1" applyFill="1" applyBorder="1" applyAlignment="1">
      <alignment vertical="center" wrapText="1"/>
    </xf>
    <xf numFmtId="0" fontId="29" fillId="4" borderId="0" xfId="2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/>
    </xf>
    <xf numFmtId="164" fontId="28" fillId="4" borderId="34" xfId="2" applyNumberFormat="1" applyFont="1" applyFill="1" applyBorder="1" applyAlignment="1">
      <alignment horizontal="center" vertical="center"/>
    </xf>
    <xf numFmtId="0" fontId="27" fillId="4" borderId="77" xfId="2" applyFont="1" applyFill="1" applyBorder="1" applyAlignment="1">
      <alignment vertical="center" wrapText="1"/>
    </xf>
    <xf numFmtId="0" fontId="27" fillId="4" borderId="10" xfId="2" applyFont="1" applyFill="1" applyBorder="1" applyAlignment="1">
      <alignment horizontal="center" vertical="center" wrapText="1"/>
    </xf>
    <xf numFmtId="0" fontId="27" fillId="4" borderId="12" xfId="2" applyFont="1" applyFill="1" applyBorder="1" applyAlignment="1">
      <alignment horizontal="center" vertical="center" wrapText="1"/>
    </xf>
    <xf numFmtId="0" fontId="29" fillId="5" borderId="78" xfId="2" applyFont="1" applyFill="1" applyBorder="1" applyAlignment="1">
      <alignment vertical="center" wrapText="1"/>
    </xf>
    <xf numFmtId="0" fontId="31" fillId="5" borderId="67" xfId="2" applyFont="1" applyFill="1" applyBorder="1" applyAlignment="1">
      <alignment vertical="center" wrapText="1"/>
    </xf>
    <xf numFmtId="0" fontId="29" fillId="5" borderId="67" xfId="2" applyFont="1" applyFill="1" applyBorder="1" applyAlignment="1">
      <alignment vertical="center" wrapText="1"/>
    </xf>
    <xf numFmtId="0" fontId="31" fillId="4" borderId="70" xfId="2" applyFont="1" applyFill="1" applyBorder="1" applyAlignment="1">
      <alignment vertical="center" wrapText="1"/>
    </xf>
    <xf numFmtId="0" fontId="31" fillId="4" borderId="21" xfId="2" applyFont="1" applyFill="1" applyBorder="1" applyAlignment="1">
      <alignment vertical="center" wrapText="1"/>
    </xf>
    <xf numFmtId="0" fontId="31" fillId="4" borderId="78" xfId="2" applyFont="1" applyFill="1" applyBorder="1" applyAlignment="1">
      <alignment vertical="center" wrapText="1"/>
    </xf>
    <xf numFmtId="0" fontId="31" fillId="4" borderId="4" xfId="2" applyFont="1" applyFill="1" applyBorder="1" applyAlignment="1">
      <alignment horizontal="center" vertical="center" wrapText="1"/>
    </xf>
    <xf numFmtId="0" fontId="31" fillId="4" borderId="67" xfId="2" applyFont="1" applyFill="1" applyBorder="1" applyAlignment="1">
      <alignment vertical="center" wrapText="1"/>
    </xf>
    <xf numFmtId="0" fontId="31" fillId="0" borderId="67" xfId="2" applyFont="1" applyBorder="1" applyAlignment="1">
      <alignment vertical="center" wrapText="1"/>
    </xf>
    <xf numFmtId="0" fontId="29" fillId="0" borderId="4" xfId="2" applyFont="1" applyBorder="1" applyAlignment="1">
      <alignment horizontal="center" vertical="center" wrapText="1"/>
    </xf>
    <xf numFmtId="164" fontId="30" fillId="4" borderId="80" xfId="2" applyNumberFormat="1" applyFont="1" applyFill="1" applyBorder="1" applyAlignment="1">
      <alignment horizontal="center" vertical="center" wrapText="1"/>
    </xf>
    <xf numFmtId="164" fontId="30" fillId="4" borderId="6" xfId="2" applyNumberFormat="1" applyFont="1" applyFill="1" applyBorder="1" applyAlignment="1">
      <alignment horizontal="center" vertical="center" wrapText="1"/>
    </xf>
    <xf numFmtId="164" fontId="30" fillId="4" borderId="72" xfId="2" applyNumberFormat="1" applyFont="1" applyFill="1" applyBorder="1" applyAlignment="1">
      <alignment horizontal="center" vertical="center" wrapText="1"/>
    </xf>
    <xf numFmtId="164" fontId="29" fillId="4" borderId="0" xfId="2" applyNumberFormat="1" applyFont="1" applyFill="1" applyBorder="1" applyAlignment="1">
      <alignment horizontal="center" vertical="center" wrapText="1"/>
    </xf>
    <xf numFmtId="0" fontId="29" fillId="4" borderId="69" xfId="2" applyFont="1" applyFill="1" applyBorder="1" applyAlignment="1">
      <alignment vertical="center" wrapText="1"/>
    </xf>
    <xf numFmtId="0" fontId="29" fillId="4" borderId="9" xfId="2" applyFont="1" applyFill="1" applyBorder="1" applyAlignment="1">
      <alignment horizontal="center" vertical="center" wrapText="1"/>
    </xf>
    <xf numFmtId="0" fontId="29" fillId="4" borderId="5" xfId="2" applyFont="1" applyFill="1" applyBorder="1" applyAlignment="1">
      <alignment horizontal="center" vertical="center" wrapText="1"/>
    </xf>
    <xf numFmtId="0" fontId="31" fillId="4" borderId="69" xfId="2" applyFont="1" applyFill="1" applyBorder="1" applyAlignment="1">
      <alignment vertical="center" wrapText="1"/>
    </xf>
    <xf numFmtId="0" fontId="28" fillId="4" borderId="0" xfId="2" applyFont="1" applyFill="1" applyBorder="1" applyAlignment="1">
      <alignment horizontal="left" vertical="center" wrapText="1"/>
    </xf>
    <xf numFmtId="0" fontId="28" fillId="4" borderId="0" xfId="2" applyFont="1" applyFill="1" applyBorder="1" applyAlignment="1">
      <alignment horizontal="center" vertical="center" wrapText="1"/>
    </xf>
    <xf numFmtId="0" fontId="29" fillId="4" borderId="0" xfId="2" applyFont="1" applyFill="1" applyBorder="1" applyAlignment="1">
      <alignment vertical="center"/>
    </xf>
    <xf numFmtId="0" fontId="29" fillId="4" borderId="63" xfId="2" applyFont="1" applyFill="1" applyBorder="1" applyAlignment="1">
      <alignment horizontal="center" vertical="center" wrapText="1"/>
    </xf>
    <xf numFmtId="0" fontId="29" fillId="4" borderId="21" xfId="2" applyFont="1" applyFill="1" applyBorder="1" applyAlignment="1">
      <alignment horizontal="left" vertical="center" wrapText="1"/>
    </xf>
    <xf numFmtId="0" fontId="28" fillId="4" borderId="21" xfId="2" applyFont="1" applyFill="1" applyBorder="1" applyAlignment="1">
      <alignment horizontal="left" vertical="center" wrapText="1"/>
    </xf>
    <xf numFmtId="164" fontId="15" fillId="4" borderId="7" xfId="2" applyNumberFormat="1" applyFont="1" applyFill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66" xfId="2" applyFont="1" applyBorder="1" applyAlignment="1">
      <alignment horizontal="center" vertical="center" wrapText="1"/>
    </xf>
    <xf numFmtId="0" fontId="34" fillId="0" borderId="0" xfId="2" applyFont="1" applyAlignment="1"/>
    <xf numFmtId="4" fontId="0" fillId="11" borderId="1" xfId="0" applyNumberFormat="1" applyFill="1" applyBorder="1" applyAlignment="1">
      <alignment horizontal="center" vertical="center"/>
    </xf>
    <xf numFmtId="4" fontId="2" fillId="11" borderId="1" xfId="0" applyNumberFormat="1" applyFont="1" applyFill="1" applyBorder="1" applyAlignment="1">
      <alignment horizontal="center" vertical="center"/>
    </xf>
    <xf numFmtId="4" fontId="0" fillId="11" borderId="1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4" fontId="15" fillId="11" borderId="1" xfId="0" applyNumberFormat="1" applyFont="1" applyFill="1" applyBorder="1" applyAlignment="1">
      <alignment horizontal="center" vertical="center"/>
    </xf>
    <xf numFmtId="14" fontId="15" fillId="11" borderId="1" xfId="0" applyNumberFormat="1" applyFont="1" applyFill="1" applyBorder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36" fillId="4" borderId="6" xfId="0" applyFont="1" applyFill="1" applyBorder="1" applyAlignment="1">
      <alignment horizontal="center" vertical="center" wrapText="1"/>
    </xf>
    <xf numFmtId="10" fontId="36" fillId="4" borderId="6" xfId="0" applyNumberFormat="1" applyFont="1" applyFill="1" applyBorder="1" applyAlignment="1">
      <alignment horizontal="center" vertical="center" wrapText="1"/>
    </xf>
    <xf numFmtId="10" fontId="36" fillId="4" borderId="6" xfId="0" applyNumberFormat="1" applyFont="1" applyFill="1" applyBorder="1" applyAlignment="1">
      <alignment horizontal="center" vertical="center"/>
    </xf>
    <xf numFmtId="164" fontId="35" fillId="0" borderId="60" xfId="2" applyNumberFormat="1" applyFont="1" applyBorder="1" applyAlignment="1">
      <alignment horizontal="center"/>
    </xf>
    <xf numFmtId="164" fontId="35" fillId="0" borderId="58" xfId="2" applyNumberFormat="1" applyFont="1" applyBorder="1" applyAlignment="1">
      <alignment horizontal="center"/>
    </xf>
    <xf numFmtId="164" fontId="35" fillId="0" borderId="27" xfId="2" applyNumberFormat="1" applyFont="1" applyBorder="1" applyAlignment="1">
      <alignment horizontal="center"/>
    </xf>
    <xf numFmtId="10" fontId="36" fillId="4" borderId="80" xfId="0" applyNumberFormat="1" applyFont="1" applyFill="1" applyBorder="1" applyAlignment="1">
      <alignment horizontal="center" vertical="center" wrapText="1"/>
    </xf>
    <xf numFmtId="164" fontId="15" fillId="4" borderId="80" xfId="2" applyNumberFormat="1" applyFont="1" applyFill="1" applyBorder="1" applyAlignment="1">
      <alignment horizontal="center" vertical="center" wrapText="1"/>
    </xf>
    <xf numFmtId="0" fontId="1" fillId="0" borderId="80" xfId="2" applyFont="1" applyBorder="1" applyAlignment="1">
      <alignment horizontal="center" vertical="center" wrapText="1"/>
    </xf>
    <xf numFmtId="0" fontId="1" fillId="0" borderId="81" xfId="2" applyFont="1" applyBorder="1" applyAlignment="1">
      <alignment horizontal="center" vertical="center" wrapText="1"/>
    </xf>
    <xf numFmtId="164" fontId="15" fillId="4" borderId="80" xfId="0" applyNumberFormat="1" applyFont="1" applyFill="1" applyBorder="1" applyAlignment="1">
      <alignment horizontal="center" vertical="center"/>
    </xf>
    <xf numFmtId="164" fontId="15" fillId="4" borderId="6" xfId="0" applyNumberFormat="1" applyFont="1" applyFill="1" applyBorder="1" applyAlignment="1">
      <alignment horizontal="center" vertical="center"/>
    </xf>
    <xf numFmtId="164" fontId="0" fillId="4" borderId="86" xfId="0" applyNumberFormat="1" applyFont="1" applyFill="1" applyBorder="1" applyAlignment="1">
      <alignment horizontal="center" vertical="center"/>
    </xf>
    <xf numFmtId="164" fontId="0" fillId="4" borderId="87" xfId="0" applyNumberFormat="1" applyFont="1" applyFill="1" applyBorder="1" applyAlignment="1">
      <alignment horizontal="center" vertical="center"/>
    </xf>
    <xf numFmtId="10" fontId="36" fillId="15" borderId="6" xfId="0" applyNumberFormat="1" applyFont="1" applyFill="1" applyBorder="1" applyAlignment="1">
      <alignment horizontal="center" vertical="center" wrapText="1"/>
    </xf>
    <xf numFmtId="10" fontId="36" fillId="15" borderId="6" xfId="0" applyNumberFormat="1" applyFont="1" applyFill="1" applyBorder="1" applyAlignment="1">
      <alignment horizontal="center" vertical="center"/>
    </xf>
    <xf numFmtId="10" fontId="36" fillId="15" borderId="72" xfId="0" applyNumberFormat="1" applyFont="1" applyFill="1" applyBorder="1" applyAlignment="1">
      <alignment horizontal="center" vertical="center"/>
    </xf>
    <xf numFmtId="0" fontId="37" fillId="4" borderId="6" xfId="0" applyFont="1" applyFill="1" applyBorder="1" applyAlignment="1">
      <alignment horizontal="center" vertical="center" wrapText="1"/>
    </xf>
    <xf numFmtId="0" fontId="37" fillId="6" borderId="6" xfId="0" applyFont="1" applyFill="1" applyBorder="1" applyAlignment="1">
      <alignment horizontal="center" vertical="center" wrapText="1"/>
    </xf>
    <xf numFmtId="0" fontId="37" fillId="4" borderId="78" xfId="0" applyFont="1" applyFill="1" applyBorder="1" applyAlignment="1">
      <alignment horizontal="center" vertical="center" wrapText="1"/>
    </xf>
    <xf numFmtId="0" fontId="37" fillId="4" borderId="80" xfId="0" applyFont="1" applyFill="1" applyBorder="1" applyAlignment="1">
      <alignment horizontal="center" vertical="center" wrapText="1"/>
    </xf>
    <xf numFmtId="0" fontId="37" fillId="6" borderId="80" xfId="0" applyFont="1" applyFill="1" applyBorder="1" applyAlignment="1">
      <alignment horizontal="center" vertical="center" wrapText="1"/>
    </xf>
    <xf numFmtId="0" fontId="37" fillId="4" borderId="67" xfId="0" applyFont="1" applyFill="1" applyBorder="1" applyAlignment="1">
      <alignment horizontal="center" vertical="center" wrapText="1"/>
    </xf>
    <xf numFmtId="0" fontId="37" fillId="4" borderId="72" xfId="0" applyFont="1" applyFill="1" applyBorder="1" applyAlignment="1">
      <alignment horizontal="center" vertical="center" wrapText="1"/>
    </xf>
    <xf numFmtId="0" fontId="37" fillId="6" borderId="72" xfId="0" applyFont="1" applyFill="1" applyBorder="1" applyAlignment="1">
      <alignment horizontal="center" vertical="center" wrapText="1"/>
    </xf>
    <xf numFmtId="0" fontId="36" fillId="4" borderId="72" xfId="0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66" xfId="2" applyFont="1" applyFill="1" applyBorder="1" applyAlignment="1">
      <alignment horizontal="center" vertical="center" wrapText="1"/>
    </xf>
    <xf numFmtId="164" fontId="15" fillId="0" borderId="83" xfId="2" applyNumberFormat="1" applyFont="1" applyFill="1" applyBorder="1" applyAlignment="1">
      <alignment horizontal="center" vertical="center" wrapText="1"/>
    </xf>
    <xf numFmtId="0" fontId="1" fillId="0" borderId="72" xfId="2" applyFont="1" applyFill="1" applyBorder="1" applyAlignment="1">
      <alignment horizontal="center" vertical="center" wrapText="1"/>
    </xf>
    <xf numFmtId="0" fontId="1" fillId="0" borderId="73" xfId="2" applyFont="1" applyFill="1" applyBorder="1" applyAlignment="1">
      <alignment horizontal="center" vertical="center" wrapText="1"/>
    </xf>
    <xf numFmtId="164" fontId="1" fillId="16" borderId="80" xfId="2" applyNumberFormat="1" applyFont="1" applyFill="1" applyBorder="1" applyAlignment="1">
      <alignment horizontal="center" vertical="center" wrapText="1"/>
    </xf>
    <xf numFmtId="164" fontId="1" fillId="16" borderId="7" xfId="2" applyNumberFormat="1" applyFont="1" applyFill="1" applyBorder="1" applyAlignment="1">
      <alignment horizontal="center" vertical="center" wrapText="1"/>
    </xf>
    <xf numFmtId="164" fontId="1" fillId="7" borderId="7" xfId="2" applyNumberFormat="1" applyFont="1" applyFill="1" applyBorder="1" applyAlignment="1">
      <alignment horizontal="center" vertical="center" wrapText="1"/>
    </xf>
    <xf numFmtId="164" fontId="1" fillId="7" borderId="83" xfId="2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13" borderId="42" xfId="0" applyFont="1" applyFill="1" applyBorder="1" applyAlignment="1">
      <alignment horizontal="center" vertical="center"/>
    </xf>
    <xf numFmtId="0" fontId="2" fillId="13" borderId="41" xfId="0" applyFont="1" applyFill="1" applyBorder="1" applyAlignment="1">
      <alignment horizontal="center" vertical="center"/>
    </xf>
    <xf numFmtId="0" fontId="0" fillId="0" borderId="0" xfId="0" applyFont="1"/>
    <xf numFmtId="0" fontId="0" fillId="0" borderId="44" xfId="0" applyBorder="1"/>
    <xf numFmtId="0" fontId="2" fillId="13" borderId="88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4" fontId="0" fillId="0" borderId="89" xfId="0" applyNumberFormat="1" applyBorder="1" applyAlignment="1">
      <alignment horizontal="center" vertical="center"/>
    </xf>
    <xf numFmtId="3" fontId="0" fillId="0" borderId="88" xfId="0" applyNumberFormat="1" applyBorder="1" applyAlignment="1">
      <alignment horizontal="center" vertical="center"/>
    </xf>
    <xf numFmtId="4" fontId="0" fillId="0" borderId="88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89" xfId="0" applyNumberFormat="1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/>
    </xf>
    <xf numFmtId="3" fontId="0" fillId="13" borderId="42" xfId="0" applyNumberFormat="1" applyFill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0" fontId="38" fillId="3" borderId="91" xfId="0" applyFont="1" applyFill="1" applyBorder="1" applyAlignment="1">
      <alignment horizontal="center" vertical="center" wrapText="1"/>
    </xf>
    <xf numFmtId="0" fontId="25" fillId="0" borderId="0" xfId="0" applyFont="1"/>
    <xf numFmtId="0" fontId="24" fillId="0" borderId="0" xfId="2" applyFont="1" applyAlignment="1"/>
    <xf numFmtId="164" fontId="28" fillId="18" borderId="64" xfId="2" applyNumberFormat="1" applyFont="1" applyFill="1" applyBorder="1" applyAlignment="1">
      <alignment horizontal="center" vertical="center" wrapText="1"/>
    </xf>
    <xf numFmtId="164" fontId="28" fillId="18" borderId="65" xfId="2" applyNumberFormat="1" applyFont="1" applyFill="1" applyBorder="1" applyAlignment="1">
      <alignment horizontal="center" vertical="center" wrapText="1"/>
    </xf>
    <xf numFmtId="164" fontId="28" fillId="18" borderId="12" xfId="2" applyNumberFormat="1" applyFont="1" applyFill="1" applyBorder="1" applyAlignment="1">
      <alignment horizontal="center" vertical="center" wrapText="1"/>
    </xf>
    <xf numFmtId="164" fontId="28" fillId="18" borderId="68" xfId="2" applyNumberFormat="1" applyFont="1" applyFill="1" applyBorder="1" applyAlignment="1">
      <alignment horizontal="center" vertical="center" wrapText="1"/>
    </xf>
    <xf numFmtId="0" fontId="17" fillId="20" borderId="70" xfId="2" applyFont="1" applyFill="1" applyBorder="1" applyAlignment="1">
      <alignment horizontal="center" vertical="center" wrapText="1"/>
    </xf>
    <xf numFmtId="0" fontId="17" fillId="20" borderId="72" xfId="2" applyFont="1" applyFill="1" applyBorder="1" applyAlignment="1">
      <alignment horizontal="center" vertical="center" wrapText="1"/>
    </xf>
    <xf numFmtId="0" fontId="17" fillId="21" borderId="72" xfId="2" applyFont="1" applyFill="1" applyBorder="1" applyAlignment="1">
      <alignment horizontal="center" vertical="center" wrapText="1"/>
    </xf>
    <xf numFmtId="0" fontId="17" fillId="22" borderId="83" xfId="2" applyFont="1" applyFill="1" applyBorder="1" applyAlignment="1">
      <alignment horizontal="center" vertical="center" wrapText="1"/>
    </xf>
    <xf numFmtId="0" fontId="37" fillId="23" borderId="67" xfId="0" applyFont="1" applyFill="1" applyBorder="1" applyAlignment="1">
      <alignment horizontal="center" vertical="center" wrapText="1"/>
    </xf>
    <xf numFmtId="0" fontId="37" fillId="23" borderId="70" xfId="0" applyFont="1" applyFill="1" applyBorder="1" applyAlignment="1">
      <alignment horizontal="center" vertical="center" wrapText="1"/>
    </xf>
    <xf numFmtId="0" fontId="17" fillId="19" borderId="70" xfId="0" applyFont="1" applyFill="1" applyBorder="1" applyAlignment="1">
      <alignment horizontal="center" vertical="center" wrapText="1"/>
    </xf>
    <xf numFmtId="0" fontId="17" fillId="24" borderId="72" xfId="0" applyFont="1" applyFill="1" applyBorder="1" applyAlignment="1">
      <alignment horizontal="center" vertical="center"/>
    </xf>
    <xf numFmtId="164" fontId="17" fillId="24" borderId="72" xfId="0" applyNumberFormat="1" applyFont="1" applyFill="1" applyBorder="1" applyAlignment="1">
      <alignment horizontal="center" vertical="center"/>
    </xf>
    <xf numFmtId="164" fontId="17" fillId="24" borderId="73" xfId="0" applyNumberFormat="1" applyFont="1" applyFill="1" applyBorder="1" applyAlignment="1">
      <alignment horizontal="center" vertical="center"/>
    </xf>
    <xf numFmtId="165" fontId="7" fillId="0" borderId="4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3" fillId="4" borderId="61" xfId="2" applyFont="1" applyFill="1" applyBorder="1" applyAlignment="1">
      <alignment horizontal="center" vertical="center" wrapText="1"/>
    </xf>
    <xf numFmtId="0" fontId="29" fillId="4" borderId="21" xfId="2" applyFont="1" applyFill="1" applyBorder="1" applyAlignment="1">
      <alignment horizontal="left" vertical="center" wrapText="1"/>
    </xf>
    <xf numFmtId="0" fontId="32" fillId="0" borderId="63" xfId="2" applyFont="1" applyBorder="1"/>
    <xf numFmtId="0" fontId="26" fillId="17" borderId="16" xfId="2" applyFont="1" applyFill="1" applyBorder="1" applyAlignment="1">
      <alignment horizontal="center" vertical="center" wrapText="1"/>
    </xf>
    <xf numFmtId="0" fontId="26" fillId="17" borderId="17" xfId="2" applyFont="1" applyFill="1" applyBorder="1" applyAlignment="1">
      <alignment horizontal="center" vertical="center" wrapText="1"/>
    </xf>
    <xf numFmtId="0" fontId="26" fillId="17" borderId="18" xfId="2" applyFont="1" applyFill="1" applyBorder="1" applyAlignment="1">
      <alignment horizontal="center" vertical="center" wrapText="1"/>
    </xf>
    <xf numFmtId="0" fontId="26" fillId="17" borderId="39" xfId="2" applyFont="1" applyFill="1" applyBorder="1" applyAlignment="1">
      <alignment horizontal="center" vertical="center" wrapText="1"/>
    </xf>
    <xf numFmtId="0" fontId="26" fillId="17" borderId="61" xfId="2" applyFont="1" applyFill="1" applyBorder="1" applyAlignment="1">
      <alignment horizontal="center" vertical="center" wrapText="1"/>
    </xf>
    <xf numFmtId="0" fontId="26" fillId="17" borderId="62" xfId="2" applyFont="1" applyFill="1" applyBorder="1" applyAlignment="1">
      <alignment horizontal="center" vertical="center" wrapText="1"/>
    </xf>
    <xf numFmtId="0" fontId="26" fillId="17" borderId="36" xfId="2" applyFont="1" applyFill="1" applyBorder="1" applyAlignment="1">
      <alignment horizontal="center" vertical="center" wrapText="1"/>
    </xf>
    <xf numFmtId="0" fontId="26" fillId="17" borderId="37" xfId="2" applyFont="1" applyFill="1" applyBorder="1" applyAlignment="1">
      <alignment horizontal="center" vertical="center" wrapText="1"/>
    </xf>
    <xf numFmtId="0" fontId="31" fillId="4" borderId="21" xfId="2" applyFont="1" applyFill="1" applyBorder="1" applyAlignment="1">
      <alignment horizontal="left" vertical="center" wrapText="1"/>
    </xf>
    <xf numFmtId="0" fontId="29" fillId="4" borderId="39" xfId="2" applyFont="1" applyFill="1" applyBorder="1" applyAlignment="1">
      <alignment horizontal="left" vertical="center" wrapText="1"/>
    </xf>
    <xf numFmtId="0" fontId="32" fillId="0" borderId="62" xfId="2" applyFont="1" applyBorder="1"/>
    <xf numFmtId="0" fontId="32" fillId="2" borderId="38" xfId="2" applyFont="1" applyFill="1" applyBorder="1"/>
    <xf numFmtId="0" fontId="24" fillId="0" borderId="0" xfId="2" applyFont="1" applyAlignment="1">
      <alignment horizontal="center" vertical="center"/>
    </xf>
    <xf numFmtId="0" fontId="17" fillId="17" borderId="16" xfId="2" applyFont="1" applyFill="1" applyBorder="1" applyAlignment="1">
      <alignment horizontal="center" vertical="center"/>
    </xf>
    <xf numFmtId="0" fontId="13" fillId="2" borderId="17" xfId="2" applyFont="1" applyFill="1" applyBorder="1"/>
    <xf numFmtId="0" fontId="13" fillId="2" borderId="82" xfId="2" applyFont="1" applyFill="1" applyBorder="1"/>
    <xf numFmtId="0" fontId="13" fillId="2" borderId="13" xfId="2" applyFont="1" applyFill="1" applyBorder="1"/>
    <xf numFmtId="0" fontId="17" fillId="19" borderId="65" xfId="2" applyFont="1" applyFill="1" applyBorder="1" applyAlignment="1">
      <alignment vertical="center"/>
    </xf>
    <xf numFmtId="0" fontId="13" fillId="2" borderId="68" xfId="2" applyFont="1" applyFill="1" applyBorder="1"/>
    <xf numFmtId="0" fontId="13" fillId="2" borderId="84" xfId="2" applyFont="1" applyFill="1" applyBorder="1"/>
    <xf numFmtId="0" fontId="17" fillId="19" borderId="64" xfId="2" applyFont="1" applyFill="1" applyBorder="1" applyAlignment="1">
      <alignment horizontal="center" vertical="center"/>
    </xf>
    <xf numFmtId="0" fontId="13" fillId="2" borderId="12" xfId="2" applyFont="1" applyFill="1" applyBorder="1" applyAlignment="1">
      <alignment horizontal="center"/>
    </xf>
    <xf numFmtId="0" fontId="13" fillId="2" borderId="83" xfId="2" applyFont="1" applyFill="1" applyBorder="1" applyAlignment="1">
      <alignment horizontal="center"/>
    </xf>
    <xf numFmtId="0" fontId="17" fillId="19" borderId="76" xfId="2" applyFont="1" applyFill="1" applyBorder="1" applyAlignment="1">
      <alignment horizontal="center" vertical="center" wrapText="1"/>
    </xf>
    <xf numFmtId="0" fontId="17" fillId="19" borderId="17" xfId="2" applyFont="1" applyFill="1" applyBorder="1" applyAlignment="1">
      <alignment horizontal="center" vertical="center" wrapText="1"/>
    </xf>
    <xf numFmtId="0" fontId="17" fillId="19" borderId="75" xfId="2" applyFont="1" applyFill="1" applyBorder="1" applyAlignment="1">
      <alignment horizontal="center" vertical="center" wrapText="1"/>
    </xf>
    <xf numFmtId="0" fontId="17" fillId="19" borderId="11" xfId="2" applyFont="1" applyFill="1" applyBorder="1" applyAlignment="1">
      <alignment horizontal="center" vertical="center" wrapText="1"/>
    </xf>
    <xf numFmtId="0" fontId="17" fillId="19" borderId="13" xfId="2" applyFont="1" applyFill="1" applyBorder="1" applyAlignment="1">
      <alignment horizontal="center" vertical="center" wrapText="1"/>
    </xf>
    <xf numFmtId="0" fontId="17" fillId="19" borderId="8" xfId="2" applyFont="1" applyFill="1" applyBorder="1" applyAlignment="1">
      <alignment horizontal="center" vertical="center" wrapText="1"/>
    </xf>
    <xf numFmtId="0" fontId="24" fillId="0" borderId="0" xfId="2" applyFont="1" applyBorder="1" applyAlignment="1">
      <alignment horizontal="center" vertical="center"/>
    </xf>
    <xf numFmtId="0" fontId="17" fillId="19" borderId="36" xfId="2" applyFont="1" applyFill="1" applyBorder="1" applyAlignment="1">
      <alignment horizontal="center" vertical="center" wrapText="1"/>
    </xf>
    <xf numFmtId="0" fontId="13" fillId="2" borderId="37" xfId="2" applyFont="1" applyFill="1" applyBorder="1"/>
    <xf numFmtId="0" fontId="13" fillId="2" borderId="38" xfId="2" applyFont="1" applyFill="1" applyBorder="1"/>
    <xf numFmtId="0" fontId="17" fillId="19" borderId="16" xfId="2" applyFont="1" applyFill="1" applyBorder="1" applyAlignment="1">
      <alignment horizontal="center" vertical="center" wrapText="1"/>
    </xf>
    <xf numFmtId="0" fontId="13" fillId="2" borderId="39" xfId="2" applyFont="1" applyFill="1" applyBorder="1"/>
    <xf numFmtId="0" fontId="13" fillId="2" borderId="85" xfId="2" applyFont="1" applyFill="1" applyBorder="1"/>
    <xf numFmtId="164" fontId="17" fillId="19" borderId="65" xfId="2" applyNumberFormat="1" applyFont="1" applyFill="1" applyBorder="1" applyAlignment="1">
      <alignment horizontal="center" vertical="center" wrapText="1"/>
    </xf>
    <xf numFmtId="2" fontId="17" fillId="0" borderId="33" xfId="0" applyNumberFormat="1" applyFont="1" applyFill="1" applyBorder="1" applyAlignment="1">
      <alignment horizontal="center" vertical="center" wrapText="1"/>
    </xf>
    <xf numFmtId="2" fontId="17" fillId="0" borderId="57" xfId="0" applyNumberFormat="1" applyFont="1" applyFill="1" applyBorder="1" applyAlignment="1">
      <alignment horizontal="center" vertical="center" wrapText="1"/>
    </xf>
    <xf numFmtId="2" fontId="17" fillId="0" borderId="58" xfId="0" applyNumberFormat="1" applyFont="1" applyFill="1" applyBorder="1" applyAlignment="1">
      <alignment horizontal="center" vertical="center" wrapText="1"/>
    </xf>
    <xf numFmtId="2" fontId="17" fillId="0" borderId="20" xfId="0" applyNumberFormat="1" applyFont="1" applyFill="1" applyBorder="1" applyAlignment="1">
      <alignment horizontal="center" vertical="center" wrapText="1"/>
    </xf>
    <xf numFmtId="2" fontId="17" fillId="0" borderId="59" xfId="0" applyNumberFormat="1" applyFont="1" applyFill="1" applyBorder="1" applyAlignment="1">
      <alignment horizontal="center" vertical="center" wrapText="1"/>
    </xf>
    <xf numFmtId="2" fontId="17" fillId="0" borderId="60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2" fontId="2" fillId="0" borderId="35" xfId="0" applyNumberFormat="1" applyFont="1" applyBorder="1" applyAlignment="1">
      <alignment horizontal="center" vertical="center" wrapText="1"/>
    </xf>
    <xf numFmtId="2" fontId="2" fillId="0" borderId="56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2" fontId="0" fillId="10" borderId="36" xfId="0" applyNumberFormat="1" applyFill="1" applyBorder="1" applyAlignment="1">
      <alignment horizontal="center" vertical="center"/>
    </xf>
    <xf numFmtId="2" fontId="0" fillId="10" borderId="37" xfId="0" applyNumberFormat="1" applyFill="1" applyBorder="1" applyAlignment="1">
      <alignment horizontal="center" vertical="center"/>
    </xf>
    <xf numFmtId="2" fontId="0" fillId="10" borderId="38" xfId="0" applyNumberFormat="1" applyFill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2" fontId="2" fillId="10" borderId="36" xfId="0" applyNumberFormat="1" applyFont="1" applyFill="1" applyBorder="1" applyAlignment="1">
      <alignment horizontal="center" vertical="center" wrapText="1"/>
    </xf>
    <xf numFmtId="2" fontId="2" fillId="10" borderId="38" xfId="0" applyNumberFormat="1" applyFont="1" applyFill="1" applyBorder="1" applyAlignment="1">
      <alignment horizontal="center" vertical="center" wrapText="1"/>
    </xf>
    <xf numFmtId="2" fontId="2" fillId="12" borderId="19" xfId="0" applyNumberFormat="1" applyFont="1" applyFill="1" applyBorder="1" applyAlignment="1">
      <alignment horizontal="center" vertical="center" wrapText="1"/>
    </xf>
    <xf numFmtId="2" fontId="2" fillId="12" borderId="22" xfId="0" applyNumberFormat="1" applyFont="1" applyFill="1" applyBorder="1" applyAlignment="1">
      <alignment horizontal="center" vertical="center" wrapText="1"/>
    </xf>
    <xf numFmtId="2" fontId="2" fillId="12" borderId="30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13" borderId="40" xfId="0" applyFont="1" applyFill="1" applyBorder="1" applyAlignment="1">
      <alignment horizontal="center" vertical="center"/>
    </xf>
    <xf numFmtId="0" fontId="2" fillId="13" borderId="43" xfId="0" applyFont="1" applyFill="1" applyBorder="1" applyAlignment="1">
      <alignment horizontal="center" vertical="center"/>
    </xf>
    <xf numFmtId="0" fontId="18" fillId="14" borderId="42" xfId="4" applyFont="1" applyFill="1" applyBorder="1" applyAlignment="1">
      <alignment horizontal="left" vertical="center" wrapText="1"/>
    </xf>
    <xf numFmtId="0" fontId="18" fillId="14" borderId="42" xfId="4" applyFont="1" applyFill="1" applyBorder="1" applyAlignment="1">
      <alignment horizontal="center" vertical="center" wrapText="1"/>
    </xf>
    <xf numFmtId="2" fontId="18" fillId="14" borderId="42" xfId="4" applyNumberFormat="1" applyFont="1" applyFill="1" applyBorder="1" applyAlignment="1">
      <alignment horizontal="center" vertical="center" wrapText="1"/>
    </xf>
    <xf numFmtId="0" fontId="2" fillId="13" borderId="41" xfId="0" applyFont="1" applyFill="1" applyBorder="1" applyAlignment="1">
      <alignment horizontal="center" vertical="center"/>
    </xf>
    <xf numFmtId="4" fontId="2" fillId="13" borderId="40" xfId="0" applyNumberFormat="1" applyFont="1" applyFill="1" applyBorder="1" applyAlignment="1">
      <alignment horizontal="center" vertical="center"/>
    </xf>
    <xf numFmtId="4" fontId="2" fillId="13" borderId="41" xfId="0" applyNumberFormat="1" applyFont="1" applyFill="1" applyBorder="1" applyAlignment="1">
      <alignment horizontal="center" vertical="center"/>
    </xf>
    <xf numFmtId="0" fontId="2" fillId="13" borderId="42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42" xfId="0" applyBorder="1" applyAlignment="1">
      <alignment horizontal="left" vertical="center" wrapText="1"/>
    </xf>
    <xf numFmtId="0" fontId="19" fillId="14" borderId="42" xfId="4" applyFont="1" applyFill="1" applyBorder="1" applyAlignment="1">
      <alignment horizontal="left" vertical="center" wrapText="1"/>
    </xf>
    <xf numFmtId="0" fontId="21" fillId="14" borderId="2" xfId="0" applyFont="1" applyFill="1" applyBorder="1" applyAlignment="1">
      <alignment horizontal="left"/>
    </xf>
    <xf numFmtId="0" fontId="21" fillId="14" borderId="14" xfId="0" applyFont="1" applyFill="1" applyBorder="1" applyAlignment="1">
      <alignment horizontal="left"/>
    </xf>
    <xf numFmtId="0" fontId="21" fillId="14" borderId="50" xfId="0" applyFont="1" applyFill="1" applyBorder="1" applyAlignment="1">
      <alignment horizontal="left"/>
    </xf>
    <xf numFmtId="0" fontId="21" fillId="14" borderId="31" xfId="0" applyFont="1" applyFill="1" applyBorder="1" applyAlignment="1">
      <alignment horizontal="left"/>
    </xf>
    <xf numFmtId="0" fontId="21" fillId="14" borderId="3" xfId="0" applyFont="1" applyFill="1" applyBorder="1" applyAlignment="1">
      <alignment horizontal="left"/>
    </xf>
    <xf numFmtId="0" fontId="21" fillId="0" borderId="47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2" xfId="0" applyFont="1" applyBorder="1" applyAlignment="1">
      <alignment horizontal="left"/>
    </xf>
    <xf numFmtId="0" fontId="21" fillId="0" borderId="14" xfId="0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19" fillId="14" borderId="2" xfId="0" applyFont="1" applyFill="1" applyBorder="1" applyAlignment="1">
      <alignment horizontal="left"/>
    </xf>
    <xf numFmtId="0" fontId="19" fillId="14" borderId="14" xfId="0" applyFont="1" applyFill="1" applyBorder="1" applyAlignment="1">
      <alignment horizontal="left"/>
    </xf>
    <xf numFmtId="0" fontId="19" fillId="14" borderId="3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right"/>
    </xf>
    <xf numFmtId="0" fontId="2" fillId="2" borderId="1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right"/>
    </xf>
  </cellXfs>
  <cellStyles count="8">
    <cellStyle name="Moeda" xfId="3" builtinId="4"/>
    <cellStyle name="Normal" xfId="0" builtinId="0"/>
    <cellStyle name="Normal 2" xfId="2"/>
    <cellStyle name="Normal 2 2" xfId="4"/>
    <cellStyle name="Porcentagem" xfId="1" builtinId="5"/>
    <cellStyle name="Porcentagem 2" xfId="6"/>
    <cellStyle name="Vírgula 2" xfId="5"/>
    <cellStyle name="Vírgula 3" xfId="7"/>
  </cellStyles>
  <dxfs count="2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6B26B"/>
          <bgColor rgb="FFF6B26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servo\Downloads\2013_PE_011_AnexoI_PlanilhaCustos%20-%20lan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nandambv\Desktop\Limpeza%202024\Planilhas%20anteriores\13%2019%2008%20Ag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Preliminares"/>
      <sheetName val="Declaração"/>
      <sheetName val="Áreas"/>
      <sheetName val="Salário"/>
      <sheetName val="Uniforme"/>
      <sheetName val="Tributos - Vale Transporte"/>
      <sheetName val="Formação de Preço"/>
      <sheetName val="Anexo XV"/>
      <sheetName val="Plan1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J24">
            <v>270</v>
          </cell>
        </row>
      </sheetData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V"/>
      <sheetName val="1"/>
      <sheetName val="2"/>
      <sheetName val="6"/>
      <sheetName val="7"/>
      <sheetName val="FORMAÇÃO DE PREÇO"/>
      <sheetName val="ÁREAS"/>
      <sheetName val="UNIFORMES"/>
      <sheetName val="EQUIP e MAT"/>
      <sheetName val="QT SERVENTES"/>
      <sheetName val="ES"/>
      <sheetName val="MATERIAIS"/>
      <sheetName val="EQUIPAMENTOS"/>
    </sheetNames>
    <sheetDataSet>
      <sheetData sheetId="0"/>
      <sheetData sheetId="1"/>
      <sheetData sheetId="2"/>
      <sheetData sheetId="3"/>
      <sheetData sheetId="4">
        <row r="41">
          <cell r="E41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3"/>
  <sheetViews>
    <sheetView topLeftCell="C65" zoomScale="80" zoomScaleNormal="80" workbookViewId="0">
      <selection activeCell="L72" sqref="L72"/>
    </sheetView>
  </sheetViews>
  <sheetFormatPr defaultRowHeight="34.5" customHeight="1" x14ac:dyDescent="0.25"/>
  <cols>
    <col min="1" max="1" width="4.140625" customWidth="1"/>
    <col min="2" max="2" width="49.85546875" customWidth="1"/>
    <col min="3" max="3" width="13.140625" customWidth="1"/>
    <col min="4" max="19" width="14.85546875" style="1" customWidth="1"/>
    <col min="20" max="20" width="14.7109375" style="1" customWidth="1"/>
    <col min="21" max="23" width="14.85546875" style="1" customWidth="1"/>
    <col min="24" max="73" width="9.140625" style="1"/>
  </cols>
  <sheetData>
    <row r="1" spans="1:23" ht="34.5" customHeight="1" x14ac:dyDescent="0.25">
      <c r="A1" s="274" t="s">
        <v>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4"/>
    </row>
    <row r="2" spans="1:23" ht="11.25" customHeight="1" x14ac:dyDescent="0.25"/>
    <row r="3" spans="1:23" ht="34.5" customHeight="1" x14ac:dyDescent="0.25">
      <c r="A3" s="44" t="s">
        <v>1</v>
      </c>
    </row>
    <row r="4" spans="1:23" ht="34.5" customHeight="1" x14ac:dyDescent="0.25">
      <c r="A4" s="3">
        <v>1</v>
      </c>
      <c r="B4" s="275" t="s">
        <v>2</v>
      </c>
      <c r="C4" s="275"/>
      <c r="D4" s="192" t="s">
        <v>430</v>
      </c>
      <c r="E4" s="192" t="s">
        <v>430</v>
      </c>
      <c r="F4" s="192" t="s">
        <v>430</v>
      </c>
      <c r="G4" s="192" t="s">
        <v>430</v>
      </c>
      <c r="H4" s="192" t="s">
        <v>430</v>
      </c>
      <c r="I4" s="34" t="s">
        <v>430</v>
      </c>
      <c r="J4" s="34" t="s">
        <v>430</v>
      </c>
      <c r="K4" s="34" t="s">
        <v>430</v>
      </c>
      <c r="L4" s="34" t="s">
        <v>430</v>
      </c>
      <c r="M4" s="34" t="s">
        <v>430</v>
      </c>
      <c r="N4" s="38" t="s">
        <v>430</v>
      </c>
      <c r="O4" s="192" t="s">
        <v>430</v>
      </c>
      <c r="P4" s="38" t="s">
        <v>430</v>
      </c>
      <c r="Q4" s="192" t="s">
        <v>430</v>
      </c>
      <c r="R4" s="38" t="s">
        <v>430</v>
      </c>
      <c r="S4" s="36" t="s">
        <v>430</v>
      </c>
      <c r="T4" s="36" t="s">
        <v>430</v>
      </c>
      <c r="U4" s="36" t="s">
        <v>430</v>
      </c>
      <c r="V4" s="36" t="s">
        <v>430</v>
      </c>
      <c r="W4" s="36" t="s">
        <v>430</v>
      </c>
    </row>
    <row r="5" spans="1:23" ht="34.5" customHeight="1" x14ac:dyDescent="0.25">
      <c r="A5" s="3">
        <v>2</v>
      </c>
      <c r="B5" s="275" t="s">
        <v>3</v>
      </c>
      <c r="C5" s="275"/>
      <c r="D5" s="193" t="s">
        <v>70</v>
      </c>
      <c r="E5" s="193" t="s">
        <v>70</v>
      </c>
      <c r="F5" s="193" t="s">
        <v>70</v>
      </c>
      <c r="G5" s="193" t="s">
        <v>70</v>
      </c>
      <c r="H5" s="193" t="s">
        <v>71</v>
      </c>
      <c r="I5" s="35" t="s">
        <v>70</v>
      </c>
      <c r="J5" s="35" t="s">
        <v>70</v>
      </c>
      <c r="K5" s="35" t="s">
        <v>70</v>
      </c>
      <c r="L5" s="35" t="s">
        <v>70</v>
      </c>
      <c r="M5" s="35" t="s">
        <v>71</v>
      </c>
      <c r="N5" s="39" t="s">
        <v>70</v>
      </c>
      <c r="O5" s="193" t="s">
        <v>70</v>
      </c>
      <c r="P5" s="39" t="s">
        <v>70</v>
      </c>
      <c r="Q5" s="193" t="s">
        <v>70</v>
      </c>
      <c r="R5" s="39" t="s">
        <v>70</v>
      </c>
      <c r="S5" s="37" t="s">
        <v>70</v>
      </c>
      <c r="T5" s="37" t="s">
        <v>70</v>
      </c>
      <c r="U5" s="37" t="s">
        <v>70</v>
      </c>
      <c r="V5" s="37" t="s">
        <v>70</v>
      </c>
      <c r="W5" s="37" t="s">
        <v>71</v>
      </c>
    </row>
    <row r="6" spans="1:23" ht="34.5" customHeight="1" x14ac:dyDescent="0.25">
      <c r="A6" s="3">
        <v>3</v>
      </c>
      <c r="B6" s="275" t="s">
        <v>4</v>
      </c>
      <c r="C6" s="275"/>
      <c r="D6" s="194">
        <v>0</v>
      </c>
      <c r="E6" s="194">
        <f>$D$6</f>
        <v>0</v>
      </c>
      <c r="F6" s="194">
        <f>$D$6</f>
        <v>0</v>
      </c>
      <c r="G6" s="194">
        <f>$D$6</f>
        <v>0</v>
      </c>
      <c r="H6" s="194">
        <v>0</v>
      </c>
      <c r="I6" s="83">
        <f>$D$6</f>
        <v>0</v>
      </c>
      <c r="J6" s="83">
        <f>$D$6</f>
        <v>0</v>
      </c>
      <c r="K6" s="83">
        <f>$D$6</f>
        <v>0</v>
      </c>
      <c r="L6" s="83">
        <f>$D$6</f>
        <v>0</v>
      </c>
      <c r="M6" s="83">
        <f>$H$6</f>
        <v>0</v>
      </c>
      <c r="N6" s="84">
        <f t="shared" ref="N6:V6" si="0">$D$6</f>
        <v>0</v>
      </c>
      <c r="O6" s="194">
        <f t="shared" si="0"/>
        <v>0</v>
      </c>
      <c r="P6" s="84">
        <f t="shared" si="0"/>
        <v>0</v>
      </c>
      <c r="Q6" s="194">
        <f t="shared" si="0"/>
        <v>0</v>
      </c>
      <c r="R6" s="84">
        <f t="shared" si="0"/>
        <v>0</v>
      </c>
      <c r="S6" s="85">
        <f t="shared" si="0"/>
        <v>0</v>
      </c>
      <c r="T6" s="85">
        <f t="shared" si="0"/>
        <v>0</v>
      </c>
      <c r="U6" s="85">
        <f t="shared" si="0"/>
        <v>0</v>
      </c>
      <c r="V6" s="85">
        <f t="shared" si="0"/>
        <v>0</v>
      </c>
      <c r="W6" s="85">
        <f>$H$6</f>
        <v>0</v>
      </c>
    </row>
    <row r="7" spans="1:23" ht="79.5" customHeight="1" x14ac:dyDescent="0.25">
      <c r="A7" s="3">
        <v>4</v>
      </c>
      <c r="B7" s="275" t="s">
        <v>5</v>
      </c>
      <c r="C7" s="275"/>
      <c r="D7" s="192" t="s">
        <v>73</v>
      </c>
      <c r="E7" s="192" t="s">
        <v>74</v>
      </c>
      <c r="F7" s="192" t="s">
        <v>75</v>
      </c>
      <c r="G7" s="192" t="s">
        <v>76</v>
      </c>
      <c r="H7" s="192" t="s">
        <v>221</v>
      </c>
      <c r="I7" s="34" t="s">
        <v>216</v>
      </c>
      <c r="J7" s="34" t="s">
        <v>217</v>
      </c>
      <c r="K7" s="34" t="s">
        <v>218</v>
      </c>
      <c r="L7" s="34" t="s">
        <v>219</v>
      </c>
      <c r="M7" s="34" t="s">
        <v>220</v>
      </c>
      <c r="N7" s="38" t="s">
        <v>229</v>
      </c>
      <c r="O7" s="192" t="s">
        <v>230</v>
      </c>
      <c r="P7" s="38" t="s">
        <v>231</v>
      </c>
      <c r="Q7" s="192" t="s">
        <v>296</v>
      </c>
      <c r="R7" s="38" t="s">
        <v>232</v>
      </c>
      <c r="S7" s="36" t="s">
        <v>223</v>
      </c>
      <c r="T7" s="36" t="s">
        <v>222</v>
      </c>
      <c r="U7" s="36" t="s">
        <v>224</v>
      </c>
      <c r="V7" s="36" t="s">
        <v>225</v>
      </c>
      <c r="W7" s="36" t="s">
        <v>226</v>
      </c>
    </row>
    <row r="8" spans="1:23" ht="34.5" customHeight="1" x14ac:dyDescent="0.25">
      <c r="A8" s="3">
        <v>5</v>
      </c>
      <c r="B8" s="275" t="s">
        <v>6</v>
      </c>
      <c r="C8" s="275"/>
      <c r="D8" s="195">
        <v>45292</v>
      </c>
      <c r="E8" s="195">
        <f t="shared" ref="E8:W8" si="1">$D$8</f>
        <v>45292</v>
      </c>
      <c r="F8" s="195">
        <f t="shared" si="1"/>
        <v>45292</v>
      </c>
      <c r="G8" s="195">
        <f t="shared" si="1"/>
        <v>45292</v>
      </c>
      <c r="H8" s="195">
        <f t="shared" si="1"/>
        <v>45292</v>
      </c>
      <c r="I8" s="86">
        <f t="shared" si="1"/>
        <v>45292</v>
      </c>
      <c r="J8" s="86">
        <f t="shared" si="1"/>
        <v>45292</v>
      </c>
      <c r="K8" s="86">
        <f t="shared" si="1"/>
        <v>45292</v>
      </c>
      <c r="L8" s="86">
        <f t="shared" si="1"/>
        <v>45292</v>
      </c>
      <c r="M8" s="86">
        <f t="shared" si="1"/>
        <v>45292</v>
      </c>
      <c r="N8" s="87">
        <f t="shared" si="1"/>
        <v>45292</v>
      </c>
      <c r="O8" s="195">
        <f t="shared" si="1"/>
        <v>45292</v>
      </c>
      <c r="P8" s="87">
        <f t="shared" si="1"/>
        <v>45292</v>
      </c>
      <c r="Q8" s="195">
        <f t="shared" si="1"/>
        <v>45292</v>
      </c>
      <c r="R8" s="87">
        <f t="shared" si="1"/>
        <v>45292</v>
      </c>
      <c r="S8" s="88">
        <f t="shared" si="1"/>
        <v>45292</v>
      </c>
      <c r="T8" s="88">
        <f t="shared" si="1"/>
        <v>45292</v>
      </c>
      <c r="U8" s="88">
        <f t="shared" si="1"/>
        <v>45292</v>
      </c>
      <c r="V8" s="88">
        <f t="shared" si="1"/>
        <v>45292</v>
      </c>
      <c r="W8" s="88">
        <f t="shared" si="1"/>
        <v>45292</v>
      </c>
    </row>
    <row r="9" spans="1:23" ht="34.5" customHeight="1" x14ac:dyDescent="0.25">
      <c r="A9" s="3">
        <v>6</v>
      </c>
      <c r="B9" s="275" t="s">
        <v>240</v>
      </c>
      <c r="C9" s="275"/>
      <c r="D9" s="194">
        <v>0</v>
      </c>
      <c r="E9" s="194">
        <f t="shared" ref="E9:W9" si="2">$D$9</f>
        <v>0</v>
      </c>
      <c r="F9" s="194">
        <f t="shared" si="2"/>
        <v>0</v>
      </c>
      <c r="G9" s="194">
        <f t="shared" si="2"/>
        <v>0</v>
      </c>
      <c r="H9" s="194">
        <f t="shared" si="2"/>
        <v>0</v>
      </c>
      <c r="I9" s="83">
        <f t="shared" si="2"/>
        <v>0</v>
      </c>
      <c r="J9" s="83">
        <f t="shared" si="2"/>
        <v>0</v>
      </c>
      <c r="K9" s="83">
        <f t="shared" si="2"/>
        <v>0</v>
      </c>
      <c r="L9" s="83">
        <f t="shared" si="2"/>
        <v>0</v>
      </c>
      <c r="M9" s="83">
        <f t="shared" si="2"/>
        <v>0</v>
      </c>
      <c r="N9" s="84">
        <f t="shared" si="2"/>
        <v>0</v>
      </c>
      <c r="O9" s="194">
        <f t="shared" si="2"/>
        <v>0</v>
      </c>
      <c r="P9" s="84">
        <f t="shared" si="2"/>
        <v>0</v>
      </c>
      <c r="Q9" s="194">
        <f t="shared" si="2"/>
        <v>0</v>
      </c>
      <c r="R9" s="84">
        <f t="shared" si="2"/>
        <v>0</v>
      </c>
      <c r="S9" s="85">
        <f t="shared" si="2"/>
        <v>0</v>
      </c>
      <c r="T9" s="85">
        <f t="shared" si="2"/>
        <v>0</v>
      </c>
      <c r="U9" s="85">
        <f t="shared" si="2"/>
        <v>0</v>
      </c>
      <c r="V9" s="85">
        <f t="shared" si="2"/>
        <v>0</v>
      </c>
      <c r="W9" s="85">
        <f t="shared" si="2"/>
        <v>0</v>
      </c>
    </row>
    <row r="10" spans="1:23" ht="11.25" customHeight="1" x14ac:dyDescent="0.25"/>
    <row r="11" spans="1:23" ht="34.5" customHeight="1" x14ac:dyDescent="0.25">
      <c r="A11" s="2" t="s">
        <v>7</v>
      </c>
    </row>
    <row r="12" spans="1:23" ht="34.5" customHeight="1" x14ac:dyDescent="0.25">
      <c r="A12" s="9">
        <v>1</v>
      </c>
      <c r="B12" s="10" t="s">
        <v>15</v>
      </c>
      <c r="C12" s="11" t="s">
        <v>69</v>
      </c>
      <c r="D12" s="9" t="s">
        <v>72</v>
      </c>
      <c r="E12" s="9" t="s">
        <v>72</v>
      </c>
      <c r="F12" s="9" t="s">
        <v>72</v>
      </c>
      <c r="G12" s="9" t="s">
        <v>72</v>
      </c>
      <c r="H12" s="9" t="s">
        <v>72</v>
      </c>
      <c r="I12" s="9" t="s">
        <v>72</v>
      </c>
      <c r="J12" s="9" t="s">
        <v>72</v>
      </c>
      <c r="K12" s="9" t="s">
        <v>72</v>
      </c>
      <c r="L12" s="9" t="s">
        <v>72</v>
      </c>
      <c r="M12" s="9" t="s">
        <v>72</v>
      </c>
      <c r="N12" s="9" t="s">
        <v>72</v>
      </c>
      <c r="O12" s="9" t="s">
        <v>72</v>
      </c>
      <c r="P12" s="9" t="s">
        <v>72</v>
      </c>
      <c r="Q12" s="43" t="s">
        <v>72</v>
      </c>
      <c r="R12" s="9" t="s">
        <v>72</v>
      </c>
      <c r="S12" s="9" t="s">
        <v>72</v>
      </c>
      <c r="T12" s="9" t="s">
        <v>72</v>
      </c>
      <c r="U12" s="9" t="s">
        <v>72</v>
      </c>
      <c r="V12" s="9" t="s">
        <v>72</v>
      </c>
      <c r="W12" s="9" t="s">
        <v>72</v>
      </c>
    </row>
    <row r="13" spans="1:23" ht="34.5" customHeight="1" x14ac:dyDescent="0.25">
      <c r="A13" s="3" t="s">
        <v>8</v>
      </c>
      <c r="B13" s="4" t="s">
        <v>16</v>
      </c>
      <c r="C13" s="3"/>
      <c r="D13" s="189"/>
      <c r="E13" s="189"/>
      <c r="F13" s="189"/>
      <c r="G13" s="189"/>
      <c r="H13" s="189"/>
      <c r="I13" s="125"/>
      <c r="J13" s="125"/>
      <c r="K13" s="125"/>
      <c r="L13" s="125"/>
      <c r="M13" s="125"/>
      <c r="N13" s="7"/>
      <c r="O13" s="189"/>
      <c r="P13" s="125"/>
      <c r="Q13" s="189"/>
      <c r="R13" s="125"/>
      <c r="S13" s="7"/>
      <c r="T13" s="7"/>
      <c r="U13" s="7"/>
      <c r="V13" s="7"/>
      <c r="W13" s="7"/>
    </row>
    <row r="14" spans="1:23" ht="34.5" customHeight="1" x14ac:dyDescent="0.25">
      <c r="A14" s="3" t="s">
        <v>9</v>
      </c>
      <c r="B14" s="4" t="s">
        <v>17</v>
      </c>
      <c r="C14" s="12">
        <v>0.2</v>
      </c>
      <c r="D14" s="189"/>
      <c r="E14" s="189"/>
      <c r="F14" s="189"/>
      <c r="G14" s="189"/>
      <c r="H14" s="189"/>
      <c r="I14" s="125"/>
      <c r="J14" s="125"/>
      <c r="K14" s="125"/>
      <c r="L14" s="125"/>
      <c r="M14" s="125"/>
      <c r="N14" s="7"/>
      <c r="O14" s="189"/>
      <c r="P14" s="125"/>
      <c r="Q14" s="189"/>
      <c r="R14" s="125"/>
      <c r="S14" s="7"/>
      <c r="T14" s="7"/>
      <c r="U14" s="7"/>
      <c r="V14" s="7"/>
      <c r="W14" s="7"/>
    </row>
    <row r="15" spans="1:23" ht="34.5" customHeight="1" x14ac:dyDescent="0.25">
      <c r="A15" s="3" t="s">
        <v>10</v>
      </c>
      <c r="B15" s="4" t="s">
        <v>17</v>
      </c>
      <c r="C15" s="12">
        <v>0.4</v>
      </c>
      <c r="D15" s="189"/>
      <c r="E15" s="189"/>
      <c r="F15" s="189"/>
      <c r="G15" s="189"/>
      <c r="H15" s="189"/>
      <c r="I15" s="125"/>
      <c r="J15" s="125"/>
      <c r="K15" s="125"/>
      <c r="L15" s="125"/>
      <c r="M15" s="125"/>
      <c r="N15" s="7"/>
      <c r="O15" s="189"/>
      <c r="P15" s="125"/>
      <c r="Q15" s="189"/>
      <c r="R15" s="125"/>
      <c r="S15" s="7"/>
      <c r="T15" s="7"/>
      <c r="U15" s="7"/>
      <c r="V15" s="7"/>
      <c r="W15" s="7"/>
    </row>
    <row r="16" spans="1:23" ht="34.5" customHeight="1" x14ac:dyDescent="0.25">
      <c r="A16" s="3" t="s">
        <v>11</v>
      </c>
      <c r="B16" s="4" t="s">
        <v>18</v>
      </c>
      <c r="C16" s="12">
        <v>0.3</v>
      </c>
      <c r="D16" s="189"/>
      <c r="E16" s="189"/>
      <c r="F16" s="189"/>
      <c r="G16" s="189"/>
      <c r="H16" s="189"/>
      <c r="I16" s="125"/>
      <c r="J16" s="125"/>
      <c r="K16" s="125"/>
      <c r="L16" s="125"/>
      <c r="M16" s="125"/>
      <c r="N16" s="7"/>
      <c r="O16" s="189"/>
      <c r="P16" s="125"/>
      <c r="Q16" s="189"/>
      <c r="R16" s="125"/>
      <c r="S16" s="7"/>
      <c r="T16" s="7"/>
      <c r="U16" s="7"/>
      <c r="V16" s="7"/>
      <c r="W16" s="7"/>
    </row>
    <row r="17" spans="1:23" ht="34.5" customHeight="1" x14ac:dyDescent="0.25">
      <c r="A17" s="3" t="s">
        <v>12</v>
      </c>
      <c r="B17" s="4" t="s">
        <v>19</v>
      </c>
      <c r="C17" s="3"/>
      <c r="D17" s="189"/>
      <c r="E17" s="189"/>
      <c r="F17" s="189"/>
      <c r="G17" s="189"/>
      <c r="H17" s="189"/>
      <c r="I17" s="125"/>
      <c r="J17" s="125"/>
      <c r="K17" s="125"/>
      <c r="L17" s="125"/>
      <c r="M17" s="125"/>
      <c r="N17" s="7"/>
      <c r="O17" s="189"/>
      <c r="P17" s="125"/>
      <c r="Q17" s="189"/>
      <c r="R17" s="125"/>
      <c r="S17" s="7"/>
      <c r="T17" s="7"/>
      <c r="U17" s="7"/>
      <c r="V17" s="7"/>
      <c r="W17" s="7"/>
    </row>
    <row r="18" spans="1:23" ht="34.5" customHeight="1" x14ac:dyDescent="0.25">
      <c r="A18" s="271" t="s">
        <v>20</v>
      </c>
      <c r="B18" s="271"/>
      <c r="C18" s="271"/>
      <c r="D18" s="190">
        <f t="shared" ref="D18:W18" si="3">SUM(D13:D17)</f>
        <v>0</v>
      </c>
      <c r="E18" s="190">
        <f t="shared" si="3"/>
        <v>0</v>
      </c>
      <c r="F18" s="190">
        <f t="shared" si="3"/>
        <v>0</v>
      </c>
      <c r="G18" s="190">
        <f t="shared" si="3"/>
        <v>0</v>
      </c>
      <c r="H18" s="190">
        <f t="shared" si="3"/>
        <v>0</v>
      </c>
      <c r="I18" s="126">
        <f t="shared" si="3"/>
        <v>0</v>
      </c>
      <c r="J18" s="126">
        <f t="shared" si="3"/>
        <v>0</v>
      </c>
      <c r="K18" s="126">
        <f t="shared" si="3"/>
        <v>0</v>
      </c>
      <c r="L18" s="126">
        <f t="shared" si="3"/>
        <v>0</v>
      </c>
      <c r="M18" s="126">
        <f t="shared" si="3"/>
        <v>0</v>
      </c>
      <c r="N18" s="13">
        <f t="shared" si="3"/>
        <v>0</v>
      </c>
      <c r="O18" s="190">
        <f t="shared" si="3"/>
        <v>0</v>
      </c>
      <c r="P18" s="126">
        <f t="shared" si="3"/>
        <v>0</v>
      </c>
      <c r="Q18" s="190">
        <f t="shared" si="3"/>
        <v>0</v>
      </c>
      <c r="R18" s="126">
        <f t="shared" si="3"/>
        <v>0</v>
      </c>
      <c r="S18" s="13">
        <f t="shared" si="3"/>
        <v>0</v>
      </c>
      <c r="T18" s="13">
        <f t="shared" si="3"/>
        <v>0</v>
      </c>
      <c r="U18" s="13">
        <f t="shared" si="3"/>
        <v>0</v>
      </c>
      <c r="V18" s="13">
        <f t="shared" si="3"/>
        <v>0</v>
      </c>
      <c r="W18" s="13">
        <f t="shared" si="3"/>
        <v>0</v>
      </c>
    </row>
    <row r="19" spans="1:23" ht="11.25" customHeight="1" x14ac:dyDescent="0.25"/>
    <row r="20" spans="1:23" ht="34.5" customHeight="1" x14ac:dyDescent="0.25">
      <c r="A20" s="2" t="s">
        <v>21</v>
      </c>
    </row>
    <row r="21" spans="1:23" ht="34.5" customHeight="1" x14ac:dyDescent="0.25">
      <c r="A21" s="9" t="s">
        <v>22</v>
      </c>
      <c r="B21" s="10" t="s">
        <v>23</v>
      </c>
      <c r="C21" s="11" t="s">
        <v>69</v>
      </c>
      <c r="D21" s="9" t="s">
        <v>72</v>
      </c>
      <c r="E21" s="9" t="s">
        <v>72</v>
      </c>
      <c r="F21" s="9" t="s">
        <v>72</v>
      </c>
      <c r="G21" s="9" t="s">
        <v>72</v>
      </c>
      <c r="H21" s="9" t="s">
        <v>72</v>
      </c>
      <c r="I21" s="9" t="s">
        <v>72</v>
      </c>
      <c r="J21" s="9" t="s">
        <v>72</v>
      </c>
      <c r="K21" s="9" t="s">
        <v>72</v>
      </c>
      <c r="L21" s="9" t="s">
        <v>72</v>
      </c>
      <c r="M21" s="9" t="s">
        <v>72</v>
      </c>
      <c r="N21" s="9" t="s">
        <v>72</v>
      </c>
      <c r="O21" s="9" t="s">
        <v>72</v>
      </c>
      <c r="P21" s="9" t="s">
        <v>72</v>
      </c>
      <c r="Q21" s="43" t="s">
        <v>72</v>
      </c>
      <c r="R21" s="9" t="s">
        <v>72</v>
      </c>
      <c r="S21" s="9" t="s">
        <v>72</v>
      </c>
      <c r="T21" s="9" t="s">
        <v>72</v>
      </c>
      <c r="U21" s="9" t="s">
        <v>72</v>
      </c>
      <c r="V21" s="9" t="s">
        <v>72</v>
      </c>
      <c r="W21" s="9" t="s">
        <v>72</v>
      </c>
    </row>
    <row r="22" spans="1:23" ht="34.5" customHeight="1" x14ac:dyDescent="0.25">
      <c r="A22" s="3" t="s">
        <v>8</v>
      </c>
      <c r="B22" s="4" t="s">
        <v>24</v>
      </c>
      <c r="C22" s="89">
        <v>0</v>
      </c>
      <c r="D22" s="189"/>
      <c r="E22" s="189"/>
      <c r="F22" s="189"/>
      <c r="G22" s="189"/>
      <c r="H22" s="189"/>
      <c r="I22" s="125"/>
      <c r="J22" s="125"/>
      <c r="K22" s="125"/>
      <c r="L22" s="125"/>
      <c r="M22" s="125"/>
      <c r="N22" s="7"/>
      <c r="O22" s="189"/>
      <c r="P22" s="125"/>
      <c r="Q22" s="189"/>
      <c r="R22" s="125"/>
      <c r="S22" s="7"/>
      <c r="T22" s="7"/>
      <c r="U22" s="7"/>
      <c r="V22" s="7"/>
      <c r="W22" s="7"/>
    </row>
    <row r="23" spans="1:23" ht="34.5" customHeight="1" x14ac:dyDescent="0.25">
      <c r="A23" s="3" t="s">
        <v>9</v>
      </c>
      <c r="B23" s="4" t="s">
        <v>25</v>
      </c>
      <c r="C23" s="89">
        <v>0</v>
      </c>
      <c r="D23" s="189"/>
      <c r="E23" s="189"/>
      <c r="F23" s="189"/>
      <c r="G23" s="189"/>
      <c r="H23" s="189"/>
      <c r="I23" s="125"/>
      <c r="J23" s="125"/>
      <c r="K23" s="125"/>
      <c r="L23" s="125"/>
      <c r="M23" s="125"/>
      <c r="N23" s="7"/>
      <c r="O23" s="189"/>
      <c r="P23" s="125"/>
      <c r="Q23" s="189"/>
      <c r="R23" s="125"/>
      <c r="S23" s="7"/>
      <c r="T23" s="7"/>
      <c r="U23" s="7"/>
      <c r="V23" s="7"/>
      <c r="W23" s="7"/>
    </row>
    <row r="24" spans="1:23" ht="34.5" customHeight="1" x14ac:dyDescent="0.25">
      <c r="A24" s="271" t="s">
        <v>26</v>
      </c>
      <c r="B24" s="271"/>
      <c r="C24" s="6">
        <f>SUM(C22:C23)</f>
        <v>0</v>
      </c>
      <c r="D24" s="190">
        <f>SUM(D22:D23)</f>
        <v>0</v>
      </c>
      <c r="E24" s="190">
        <f t="shared" ref="E24:H24" si="4">SUM(E22:E23)</f>
        <v>0</v>
      </c>
      <c r="F24" s="190">
        <f t="shared" si="4"/>
        <v>0</v>
      </c>
      <c r="G24" s="190">
        <f t="shared" si="4"/>
        <v>0</v>
      </c>
      <c r="H24" s="190">
        <f t="shared" si="4"/>
        <v>0</v>
      </c>
      <c r="I24" s="126">
        <f>SUM(I22:I23)</f>
        <v>0</v>
      </c>
      <c r="J24" s="126">
        <f t="shared" ref="J24:M24" si="5">SUM(J22:J23)</f>
        <v>0</v>
      </c>
      <c r="K24" s="126">
        <f t="shared" si="5"/>
        <v>0</v>
      </c>
      <c r="L24" s="126">
        <f t="shared" si="5"/>
        <v>0</v>
      </c>
      <c r="M24" s="126">
        <f t="shared" si="5"/>
        <v>0</v>
      </c>
      <c r="N24" s="13">
        <f>SUM(N22:N23)</f>
        <v>0</v>
      </c>
      <c r="O24" s="190">
        <f>SUM(O22:O23)</f>
        <v>0</v>
      </c>
      <c r="P24" s="126">
        <f t="shared" ref="P24:R24" si="6">SUM(P22:P23)</f>
        <v>0</v>
      </c>
      <c r="Q24" s="190">
        <f t="shared" ref="Q24" si="7">SUM(Q22:Q23)</f>
        <v>0</v>
      </c>
      <c r="R24" s="126">
        <f t="shared" si="6"/>
        <v>0</v>
      </c>
      <c r="S24" s="13">
        <f>SUM(S22:S23)</f>
        <v>0</v>
      </c>
      <c r="T24" s="13">
        <f t="shared" ref="T24:W24" si="8">SUM(T22:T23)</f>
        <v>0</v>
      </c>
      <c r="U24" s="13">
        <f t="shared" si="8"/>
        <v>0</v>
      </c>
      <c r="V24" s="13">
        <f t="shared" si="8"/>
        <v>0</v>
      </c>
      <c r="W24" s="13">
        <f t="shared" si="8"/>
        <v>0</v>
      </c>
    </row>
    <row r="25" spans="1:23" ht="11.25" customHeight="1" x14ac:dyDescent="0.25"/>
    <row r="26" spans="1:23" ht="34.5" customHeight="1" x14ac:dyDescent="0.25">
      <c r="A26" s="2" t="s">
        <v>27</v>
      </c>
    </row>
    <row r="27" spans="1:23" ht="34.5" customHeight="1" x14ac:dyDescent="0.25">
      <c r="A27" s="9" t="s">
        <v>28</v>
      </c>
      <c r="B27" s="10" t="s">
        <v>29</v>
      </c>
      <c r="C27" s="11" t="s">
        <v>69</v>
      </c>
      <c r="D27" s="9" t="s">
        <v>72</v>
      </c>
      <c r="E27" s="9" t="s">
        <v>72</v>
      </c>
      <c r="F27" s="9" t="s">
        <v>72</v>
      </c>
      <c r="G27" s="9" t="s">
        <v>72</v>
      </c>
      <c r="H27" s="9" t="s">
        <v>72</v>
      </c>
      <c r="I27" s="9" t="s">
        <v>72</v>
      </c>
      <c r="J27" s="9" t="s">
        <v>72</v>
      </c>
      <c r="K27" s="9" t="s">
        <v>72</v>
      </c>
      <c r="L27" s="9" t="s">
        <v>72</v>
      </c>
      <c r="M27" s="9" t="s">
        <v>72</v>
      </c>
      <c r="N27" s="9" t="s">
        <v>72</v>
      </c>
      <c r="O27" s="9" t="s">
        <v>72</v>
      </c>
      <c r="P27" s="9" t="s">
        <v>72</v>
      </c>
      <c r="Q27" s="43" t="s">
        <v>72</v>
      </c>
      <c r="R27" s="9" t="s">
        <v>72</v>
      </c>
      <c r="S27" s="9" t="s">
        <v>72</v>
      </c>
      <c r="T27" s="9" t="s">
        <v>72</v>
      </c>
      <c r="U27" s="9" t="s">
        <v>72</v>
      </c>
      <c r="V27" s="9" t="s">
        <v>72</v>
      </c>
      <c r="W27" s="9" t="s">
        <v>72</v>
      </c>
    </row>
    <row r="28" spans="1:23" ht="34.5" customHeight="1" x14ac:dyDescent="0.25">
      <c r="A28" s="3" t="s">
        <v>8</v>
      </c>
      <c r="B28" s="4" t="s">
        <v>31</v>
      </c>
      <c r="C28" s="5">
        <v>0.2</v>
      </c>
      <c r="D28" s="189"/>
      <c r="E28" s="189"/>
      <c r="F28" s="189"/>
      <c r="G28" s="189"/>
      <c r="H28" s="189"/>
      <c r="I28" s="125"/>
      <c r="J28" s="125"/>
      <c r="K28" s="125"/>
      <c r="L28" s="125"/>
      <c r="M28" s="125"/>
      <c r="N28" s="7"/>
      <c r="O28" s="189"/>
      <c r="P28" s="125"/>
      <c r="Q28" s="189"/>
      <c r="R28" s="125"/>
      <c r="S28" s="7"/>
      <c r="T28" s="7"/>
      <c r="U28" s="7"/>
      <c r="V28" s="7"/>
      <c r="W28" s="7"/>
    </row>
    <row r="29" spans="1:23" ht="34.5" customHeight="1" x14ac:dyDescent="0.25">
      <c r="A29" s="3" t="s">
        <v>9</v>
      </c>
      <c r="B29" s="4" t="s">
        <v>32</v>
      </c>
      <c r="C29" s="5">
        <v>2.5000000000000001E-2</v>
      </c>
      <c r="D29" s="189"/>
      <c r="E29" s="189"/>
      <c r="F29" s="189"/>
      <c r="G29" s="189"/>
      <c r="H29" s="189"/>
      <c r="I29" s="125"/>
      <c r="J29" s="125"/>
      <c r="K29" s="125"/>
      <c r="L29" s="125"/>
      <c r="M29" s="125"/>
      <c r="N29" s="7"/>
      <c r="O29" s="189"/>
      <c r="P29" s="125"/>
      <c r="Q29" s="189"/>
      <c r="R29" s="125"/>
      <c r="S29" s="7"/>
      <c r="T29" s="7"/>
      <c r="U29" s="7"/>
      <c r="V29" s="7"/>
      <c r="W29" s="7"/>
    </row>
    <row r="30" spans="1:23" ht="34.5" customHeight="1" x14ac:dyDescent="0.25">
      <c r="A30" s="3" t="s">
        <v>10</v>
      </c>
      <c r="B30" s="4" t="s">
        <v>33</v>
      </c>
      <c r="C30" s="89">
        <v>0</v>
      </c>
      <c r="D30" s="189"/>
      <c r="E30" s="189"/>
      <c r="F30" s="189"/>
      <c r="G30" s="189"/>
      <c r="H30" s="189"/>
      <c r="I30" s="125"/>
      <c r="J30" s="125"/>
      <c r="K30" s="125"/>
      <c r="L30" s="125"/>
      <c r="M30" s="125"/>
      <c r="N30" s="7"/>
      <c r="O30" s="189"/>
      <c r="P30" s="125"/>
      <c r="Q30" s="189"/>
      <c r="R30" s="125"/>
      <c r="S30" s="7"/>
      <c r="T30" s="7"/>
      <c r="U30" s="7"/>
      <c r="V30" s="7"/>
      <c r="W30" s="7"/>
    </row>
    <row r="31" spans="1:23" ht="34.5" customHeight="1" x14ac:dyDescent="0.25">
      <c r="A31" s="3" t="s">
        <v>11</v>
      </c>
      <c r="B31" s="4" t="s">
        <v>34</v>
      </c>
      <c r="C31" s="5">
        <v>1.4999999999999999E-2</v>
      </c>
      <c r="D31" s="189"/>
      <c r="E31" s="189"/>
      <c r="F31" s="189"/>
      <c r="G31" s="189"/>
      <c r="H31" s="189"/>
      <c r="I31" s="125"/>
      <c r="J31" s="125"/>
      <c r="K31" s="125"/>
      <c r="L31" s="125"/>
      <c r="M31" s="125"/>
      <c r="N31" s="7"/>
      <c r="O31" s="189"/>
      <c r="P31" s="125"/>
      <c r="Q31" s="189"/>
      <c r="R31" s="125"/>
      <c r="S31" s="7"/>
      <c r="T31" s="7"/>
      <c r="U31" s="7"/>
      <c r="V31" s="7"/>
      <c r="W31" s="7"/>
    </row>
    <row r="32" spans="1:23" ht="34.5" customHeight="1" x14ac:dyDescent="0.25">
      <c r="A32" s="3" t="s">
        <v>12</v>
      </c>
      <c r="B32" s="4" t="s">
        <v>35</v>
      </c>
      <c r="C32" s="5">
        <v>0.01</v>
      </c>
      <c r="D32" s="189"/>
      <c r="E32" s="189"/>
      <c r="F32" s="189"/>
      <c r="G32" s="189"/>
      <c r="H32" s="189"/>
      <c r="I32" s="125"/>
      <c r="J32" s="125"/>
      <c r="K32" s="125"/>
      <c r="L32" s="125"/>
      <c r="M32" s="125"/>
      <c r="N32" s="7"/>
      <c r="O32" s="189"/>
      <c r="P32" s="125"/>
      <c r="Q32" s="189"/>
      <c r="R32" s="125"/>
      <c r="S32" s="7"/>
      <c r="T32" s="7"/>
      <c r="U32" s="7"/>
      <c r="V32" s="7"/>
      <c r="W32" s="7"/>
    </row>
    <row r="33" spans="1:23" ht="34.5" customHeight="1" x14ac:dyDescent="0.25">
      <c r="A33" s="3" t="s">
        <v>13</v>
      </c>
      <c r="B33" s="4" t="s">
        <v>36</v>
      </c>
      <c r="C33" s="5">
        <v>6.0000000000000001E-3</v>
      </c>
      <c r="D33" s="189"/>
      <c r="E33" s="189"/>
      <c r="F33" s="189"/>
      <c r="G33" s="189"/>
      <c r="H33" s="189"/>
      <c r="I33" s="125"/>
      <c r="J33" s="125"/>
      <c r="K33" s="125"/>
      <c r="L33" s="125"/>
      <c r="M33" s="125"/>
      <c r="N33" s="7"/>
      <c r="O33" s="189"/>
      <c r="P33" s="125"/>
      <c r="Q33" s="189"/>
      <c r="R33" s="125"/>
      <c r="S33" s="7"/>
      <c r="T33" s="7"/>
      <c r="U33" s="7"/>
      <c r="V33" s="7"/>
      <c r="W33" s="7"/>
    </row>
    <row r="34" spans="1:23" ht="34.5" customHeight="1" x14ac:dyDescent="0.25">
      <c r="A34" s="3" t="s">
        <v>14</v>
      </c>
      <c r="B34" s="4" t="s">
        <v>37</v>
      </c>
      <c r="C34" s="5">
        <v>2E-3</v>
      </c>
      <c r="D34" s="189"/>
      <c r="E34" s="189"/>
      <c r="F34" s="189"/>
      <c r="G34" s="189"/>
      <c r="H34" s="189"/>
      <c r="I34" s="125"/>
      <c r="J34" s="125"/>
      <c r="K34" s="125"/>
      <c r="L34" s="125"/>
      <c r="M34" s="125"/>
      <c r="N34" s="7"/>
      <c r="O34" s="189"/>
      <c r="P34" s="125"/>
      <c r="Q34" s="189"/>
      <c r="R34" s="125"/>
      <c r="S34" s="7"/>
      <c r="T34" s="7"/>
      <c r="U34" s="7"/>
      <c r="V34" s="7"/>
      <c r="W34" s="7"/>
    </row>
    <row r="35" spans="1:23" ht="34.5" customHeight="1" x14ac:dyDescent="0.25">
      <c r="A35" s="3" t="s">
        <v>30</v>
      </c>
      <c r="B35" s="4" t="s">
        <v>38</v>
      </c>
      <c r="C35" s="5">
        <v>0.08</v>
      </c>
      <c r="D35" s="189"/>
      <c r="E35" s="189"/>
      <c r="F35" s="189"/>
      <c r="G35" s="189"/>
      <c r="H35" s="189"/>
      <c r="I35" s="125"/>
      <c r="J35" s="125"/>
      <c r="K35" s="125"/>
      <c r="L35" s="125"/>
      <c r="M35" s="125"/>
      <c r="N35" s="7"/>
      <c r="O35" s="189"/>
      <c r="P35" s="125"/>
      <c r="Q35" s="189"/>
      <c r="R35" s="125"/>
      <c r="S35" s="7"/>
      <c r="T35" s="7"/>
      <c r="U35" s="7"/>
      <c r="V35" s="7"/>
      <c r="W35" s="7"/>
    </row>
    <row r="36" spans="1:23" ht="34.5" customHeight="1" x14ac:dyDescent="0.25">
      <c r="A36" s="271" t="s">
        <v>26</v>
      </c>
      <c r="B36" s="271"/>
      <c r="C36" s="6">
        <f>SUM(C28:C35)</f>
        <v>0.33800000000000002</v>
      </c>
      <c r="D36" s="190">
        <f>SUM(D28:D35)</f>
        <v>0</v>
      </c>
      <c r="E36" s="190">
        <f t="shared" ref="E36:H36" si="9">SUM(E28:E35)</f>
        <v>0</v>
      </c>
      <c r="F36" s="190">
        <f t="shared" si="9"/>
        <v>0</v>
      </c>
      <c r="G36" s="190">
        <f t="shared" si="9"/>
        <v>0</v>
      </c>
      <c r="H36" s="190">
        <f t="shared" si="9"/>
        <v>0</v>
      </c>
      <c r="I36" s="126">
        <f>SUM(I28:I35)</f>
        <v>0</v>
      </c>
      <c r="J36" s="126">
        <f t="shared" ref="J36:M36" si="10">SUM(J28:J35)</f>
        <v>0</v>
      </c>
      <c r="K36" s="126">
        <f t="shared" si="10"/>
        <v>0</v>
      </c>
      <c r="L36" s="126">
        <f t="shared" si="10"/>
        <v>0</v>
      </c>
      <c r="M36" s="126">
        <f t="shared" si="10"/>
        <v>0</v>
      </c>
      <c r="N36" s="13">
        <f>SUM(N28:N35)</f>
        <v>0</v>
      </c>
      <c r="O36" s="190">
        <f>SUM(O28:O35)</f>
        <v>0</v>
      </c>
      <c r="P36" s="126">
        <f t="shared" ref="P36:R36" si="11">SUM(P28:P35)</f>
        <v>0</v>
      </c>
      <c r="Q36" s="190">
        <f t="shared" ref="Q36" si="12">SUM(Q28:Q35)</f>
        <v>0</v>
      </c>
      <c r="R36" s="126">
        <f t="shared" si="11"/>
        <v>0</v>
      </c>
      <c r="S36" s="13">
        <f>SUM(S28:S35)</f>
        <v>0</v>
      </c>
      <c r="T36" s="13">
        <f t="shared" ref="T36:W36" si="13">SUM(T28:T35)</f>
        <v>0</v>
      </c>
      <c r="U36" s="13">
        <f t="shared" si="13"/>
        <v>0</v>
      </c>
      <c r="V36" s="13">
        <f t="shared" si="13"/>
        <v>0</v>
      </c>
      <c r="W36" s="13">
        <f t="shared" si="13"/>
        <v>0</v>
      </c>
    </row>
    <row r="37" spans="1:23" ht="11.25" customHeight="1" x14ac:dyDescent="0.25"/>
    <row r="38" spans="1:23" ht="34.5" customHeight="1" x14ac:dyDescent="0.25">
      <c r="A38" s="2" t="s">
        <v>39</v>
      </c>
    </row>
    <row r="39" spans="1:23" ht="34.5" customHeight="1" x14ac:dyDescent="0.25">
      <c r="A39" s="9" t="s">
        <v>40</v>
      </c>
      <c r="B39" s="10" t="s">
        <v>41</v>
      </c>
      <c r="C39" s="11" t="s">
        <v>69</v>
      </c>
      <c r="D39" s="9" t="s">
        <v>72</v>
      </c>
      <c r="E39" s="9" t="s">
        <v>72</v>
      </c>
      <c r="F39" s="9" t="s">
        <v>72</v>
      </c>
      <c r="G39" s="9" t="s">
        <v>72</v>
      </c>
      <c r="H39" s="9" t="s">
        <v>72</v>
      </c>
      <c r="I39" s="9" t="s">
        <v>72</v>
      </c>
      <c r="J39" s="9" t="s">
        <v>72</v>
      </c>
      <c r="K39" s="9" t="s">
        <v>72</v>
      </c>
      <c r="L39" s="9" t="s">
        <v>72</v>
      </c>
      <c r="M39" s="9" t="s">
        <v>72</v>
      </c>
      <c r="N39" s="9" t="s">
        <v>72</v>
      </c>
      <c r="O39" s="9" t="s">
        <v>72</v>
      </c>
      <c r="P39" s="9" t="s">
        <v>72</v>
      </c>
      <c r="Q39" s="43" t="s">
        <v>72</v>
      </c>
      <c r="R39" s="9" t="s">
        <v>72</v>
      </c>
      <c r="S39" s="9" t="s">
        <v>72</v>
      </c>
      <c r="T39" s="9" t="s">
        <v>72</v>
      </c>
      <c r="U39" s="9" t="s">
        <v>72</v>
      </c>
      <c r="V39" s="9" t="s">
        <v>72</v>
      </c>
      <c r="W39" s="9" t="s">
        <v>72</v>
      </c>
    </row>
    <row r="40" spans="1:23" ht="34.5" customHeight="1" x14ac:dyDescent="0.25">
      <c r="A40" s="3" t="s">
        <v>8</v>
      </c>
      <c r="B40" s="4" t="s">
        <v>42</v>
      </c>
      <c r="C40" s="82">
        <v>0</v>
      </c>
      <c r="D40" s="189"/>
      <c r="E40" s="189"/>
      <c r="F40" s="189"/>
      <c r="G40" s="189"/>
      <c r="H40" s="189"/>
      <c r="I40" s="125"/>
      <c r="J40" s="125"/>
      <c r="K40" s="125"/>
      <c r="L40" s="125"/>
      <c r="M40" s="125"/>
      <c r="N40" s="7"/>
      <c r="O40" s="189"/>
      <c r="P40" s="125"/>
      <c r="Q40" s="189"/>
      <c r="R40" s="125"/>
      <c r="S40" s="7"/>
      <c r="T40" s="7"/>
      <c r="U40" s="7"/>
      <c r="V40" s="7"/>
      <c r="W40" s="7"/>
    </row>
    <row r="41" spans="1:23" ht="34.5" customHeight="1" x14ac:dyDescent="0.25">
      <c r="A41" s="3" t="s">
        <v>9</v>
      </c>
      <c r="B41" s="4" t="s">
        <v>43</v>
      </c>
      <c r="C41" s="82">
        <v>0</v>
      </c>
      <c r="D41" s="189"/>
      <c r="E41" s="189"/>
      <c r="F41" s="189"/>
      <c r="G41" s="189"/>
      <c r="H41" s="189"/>
      <c r="I41" s="125"/>
      <c r="J41" s="125"/>
      <c r="K41" s="125"/>
      <c r="L41" s="125"/>
      <c r="M41" s="125"/>
      <c r="N41" s="7"/>
      <c r="O41" s="189"/>
      <c r="P41" s="125"/>
      <c r="Q41" s="189"/>
      <c r="R41" s="125"/>
      <c r="S41" s="7"/>
      <c r="T41" s="7"/>
      <c r="U41" s="7"/>
      <c r="V41" s="7"/>
      <c r="W41" s="7"/>
    </row>
    <row r="42" spans="1:23" ht="34.5" customHeight="1" x14ac:dyDescent="0.25">
      <c r="A42" s="3" t="s">
        <v>10</v>
      </c>
      <c r="B42" s="4" t="s">
        <v>44</v>
      </c>
      <c r="C42" s="82">
        <v>0</v>
      </c>
      <c r="D42" s="189"/>
      <c r="E42" s="189"/>
      <c r="F42" s="189"/>
      <c r="G42" s="189"/>
      <c r="H42" s="189"/>
      <c r="I42" s="125"/>
      <c r="J42" s="125"/>
      <c r="K42" s="125"/>
      <c r="L42" s="125"/>
      <c r="M42" s="125"/>
      <c r="N42" s="7"/>
      <c r="O42" s="189"/>
      <c r="P42" s="125"/>
      <c r="Q42" s="189"/>
      <c r="R42" s="125"/>
      <c r="S42" s="7"/>
      <c r="T42" s="7"/>
      <c r="U42" s="7"/>
      <c r="V42" s="7"/>
      <c r="W42" s="7"/>
    </row>
    <row r="43" spans="1:23" ht="34.5" customHeight="1" x14ac:dyDescent="0.25">
      <c r="A43" s="3" t="s">
        <v>11</v>
      </c>
      <c r="B43" s="4" t="s">
        <v>45</v>
      </c>
      <c r="C43" s="82">
        <v>0</v>
      </c>
      <c r="D43" s="189"/>
      <c r="E43" s="189"/>
      <c r="F43" s="189"/>
      <c r="G43" s="189"/>
      <c r="H43" s="189"/>
      <c r="I43" s="125"/>
      <c r="J43" s="125"/>
      <c r="K43" s="125"/>
      <c r="L43" s="125"/>
      <c r="M43" s="125"/>
      <c r="N43" s="7"/>
      <c r="O43" s="189"/>
      <c r="P43" s="125"/>
      <c r="Q43" s="189"/>
      <c r="R43" s="125"/>
      <c r="S43" s="7"/>
      <c r="T43" s="7"/>
      <c r="U43" s="7"/>
      <c r="V43" s="7"/>
      <c r="W43" s="7"/>
    </row>
    <row r="44" spans="1:23" ht="34.5" customHeight="1" x14ac:dyDescent="0.25">
      <c r="A44" s="3" t="s">
        <v>12</v>
      </c>
      <c r="B44" s="4" t="s">
        <v>46</v>
      </c>
      <c r="C44" s="82">
        <v>0</v>
      </c>
      <c r="D44" s="189"/>
      <c r="E44" s="189"/>
      <c r="F44" s="189"/>
      <c r="G44" s="189"/>
      <c r="H44" s="189"/>
      <c r="I44" s="125"/>
      <c r="J44" s="125"/>
      <c r="K44" s="125"/>
      <c r="L44" s="125"/>
      <c r="M44" s="125"/>
      <c r="N44" s="7"/>
      <c r="O44" s="189"/>
      <c r="P44" s="125"/>
      <c r="Q44" s="189"/>
      <c r="R44" s="125"/>
      <c r="S44" s="7"/>
      <c r="T44" s="7"/>
      <c r="U44" s="7"/>
      <c r="V44" s="7"/>
      <c r="W44" s="7"/>
    </row>
    <row r="45" spans="1:23" ht="34.5" customHeight="1" x14ac:dyDescent="0.25">
      <c r="A45" s="3" t="s">
        <v>13</v>
      </c>
      <c r="B45" s="4" t="s">
        <v>19</v>
      </c>
      <c r="C45" s="82">
        <v>0</v>
      </c>
      <c r="D45" s="189"/>
      <c r="E45" s="189"/>
      <c r="F45" s="189"/>
      <c r="G45" s="189"/>
      <c r="H45" s="189"/>
      <c r="I45" s="125"/>
      <c r="J45" s="125"/>
      <c r="K45" s="125"/>
      <c r="L45" s="125"/>
      <c r="M45" s="125"/>
      <c r="N45" s="7"/>
      <c r="O45" s="189"/>
      <c r="P45" s="125"/>
      <c r="Q45" s="189"/>
      <c r="R45" s="125"/>
      <c r="S45" s="7"/>
      <c r="T45" s="7"/>
      <c r="U45" s="7"/>
      <c r="V45" s="7"/>
      <c r="W45" s="7"/>
    </row>
    <row r="46" spans="1:23" ht="34.5" customHeight="1" x14ac:dyDescent="0.25">
      <c r="A46" s="271" t="s">
        <v>26</v>
      </c>
      <c r="B46" s="271"/>
      <c r="C46" s="271"/>
      <c r="D46" s="190">
        <f t="shared" ref="D46:W46" si="14">SUM(D40:D45)</f>
        <v>0</v>
      </c>
      <c r="E46" s="190">
        <f t="shared" si="14"/>
        <v>0</v>
      </c>
      <c r="F46" s="190">
        <f t="shared" si="14"/>
        <v>0</v>
      </c>
      <c r="G46" s="190">
        <f t="shared" si="14"/>
        <v>0</v>
      </c>
      <c r="H46" s="190">
        <f t="shared" si="14"/>
        <v>0</v>
      </c>
      <c r="I46" s="126">
        <f t="shared" si="14"/>
        <v>0</v>
      </c>
      <c r="J46" s="126">
        <f t="shared" si="14"/>
        <v>0</v>
      </c>
      <c r="K46" s="126">
        <f t="shared" si="14"/>
        <v>0</v>
      </c>
      <c r="L46" s="126">
        <f t="shared" si="14"/>
        <v>0</v>
      </c>
      <c r="M46" s="126">
        <f t="shared" si="14"/>
        <v>0</v>
      </c>
      <c r="N46" s="13">
        <f t="shared" si="14"/>
        <v>0</v>
      </c>
      <c r="O46" s="190">
        <f t="shared" si="14"/>
        <v>0</v>
      </c>
      <c r="P46" s="126">
        <f t="shared" si="14"/>
        <v>0</v>
      </c>
      <c r="Q46" s="190">
        <f t="shared" si="14"/>
        <v>0</v>
      </c>
      <c r="R46" s="126">
        <f t="shared" si="14"/>
        <v>0</v>
      </c>
      <c r="S46" s="13">
        <f t="shared" si="14"/>
        <v>0</v>
      </c>
      <c r="T46" s="13">
        <f t="shared" si="14"/>
        <v>0</v>
      </c>
      <c r="U46" s="13">
        <f t="shared" si="14"/>
        <v>0</v>
      </c>
      <c r="V46" s="13">
        <f t="shared" si="14"/>
        <v>0</v>
      </c>
      <c r="W46" s="13">
        <f t="shared" si="14"/>
        <v>0</v>
      </c>
    </row>
    <row r="47" spans="1:23" ht="11.25" customHeight="1" x14ac:dyDescent="0.25"/>
    <row r="48" spans="1:23" ht="34.5" customHeight="1" x14ac:dyDescent="0.25">
      <c r="A48" s="2" t="s">
        <v>47</v>
      </c>
    </row>
    <row r="49" spans="1:23" ht="34.5" customHeight="1" x14ac:dyDescent="0.25">
      <c r="A49" s="9">
        <v>2</v>
      </c>
      <c r="B49" s="276" t="s">
        <v>48</v>
      </c>
      <c r="C49" s="276"/>
      <c r="D49" s="9" t="s">
        <v>72</v>
      </c>
      <c r="E49" s="9" t="s">
        <v>72</v>
      </c>
      <c r="F49" s="9" t="s">
        <v>72</v>
      </c>
      <c r="G49" s="9" t="s">
        <v>72</v>
      </c>
      <c r="H49" s="9" t="s">
        <v>72</v>
      </c>
      <c r="I49" s="9" t="s">
        <v>72</v>
      </c>
      <c r="J49" s="9" t="s">
        <v>72</v>
      </c>
      <c r="K49" s="9" t="s">
        <v>72</v>
      </c>
      <c r="L49" s="9" t="s">
        <v>72</v>
      </c>
      <c r="M49" s="9" t="s">
        <v>72</v>
      </c>
      <c r="N49" s="9" t="s">
        <v>72</v>
      </c>
      <c r="O49" s="9" t="s">
        <v>72</v>
      </c>
      <c r="P49" s="9" t="s">
        <v>72</v>
      </c>
      <c r="Q49" s="43" t="s">
        <v>72</v>
      </c>
      <c r="R49" s="9" t="s">
        <v>72</v>
      </c>
      <c r="S49" s="9" t="s">
        <v>72</v>
      </c>
      <c r="T49" s="9" t="s">
        <v>72</v>
      </c>
      <c r="U49" s="9" t="s">
        <v>72</v>
      </c>
      <c r="V49" s="9" t="s">
        <v>72</v>
      </c>
      <c r="W49" s="9" t="s">
        <v>72</v>
      </c>
    </row>
    <row r="50" spans="1:23" ht="34.5" customHeight="1" x14ac:dyDescent="0.25">
      <c r="A50" s="3" t="s">
        <v>22</v>
      </c>
      <c r="B50" s="275" t="s">
        <v>23</v>
      </c>
      <c r="C50" s="275"/>
      <c r="D50" s="189">
        <f>D$24</f>
        <v>0</v>
      </c>
      <c r="E50" s="189">
        <f t="shared" ref="E50:W50" si="15">E$24</f>
        <v>0</v>
      </c>
      <c r="F50" s="189">
        <f t="shared" si="15"/>
        <v>0</v>
      </c>
      <c r="G50" s="189">
        <f t="shared" si="15"/>
        <v>0</v>
      </c>
      <c r="H50" s="189">
        <f t="shared" si="15"/>
        <v>0</v>
      </c>
      <c r="I50" s="125">
        <f>I$24</f>
        <v>0</v>
      </c>
      <c r="J50" s="125">
        <f t="shared" si="15"/>
        <v>0</v>
      </c>
      <c r="K50" s="125">
        <f t="shared" si="15"/>
        <v>0</v>
      </c>
      <c r="L50" s="125">
        <f t="shared" si="15"/>
        <v>0</v>
      </c>
      <c r="M50" s="125">
        <f t="shared" si="15"/>
        <v>0</v>
      </c>
      <c r="N50" s="7">
        <f>N$24</f>
        <v>0</v>
      </c>
      <c r="O50" s="189">
        <f>O$24</f>
        <v>0</v>
      </c>
      <c r="P50" s="125">
        <f t="shared" si="15"/>
        <v>0</v>
      </c>
      <c r="Q50" s="189">
        <f t="shared" si="15"/>
        <v>0</v>
      </c>
      <c r="R50" s="125">
        <f t="shared" si="15"/>
        <v>0</v>
      </c>
      <c r="S50" s="7">
        <f>S$24</f>
        <v>0</v>
      </c>
      <c r="T50" s="7">
        <f t="shared" si="15"/>
        <v>0</v>
      </c>
      <c r="U50" s="7">
        <f t="shared" si="15"/>
        <v>0</v>
      </c>
      <c r="V50" s="7">
        <f t="shared" si="15"/>
        <v>0</v>
      </c>
      <c r="W50" s="7">
        <f t="shared" si="15"/>
        <v>0</v>
      </c>
    </row>
    <row r="51" spans="1:23" ht="34.5" customHeight="1" x14ac:dyDescent="0.25">
      <c r="A51" s="3" t="s">
        <v>28</v>
      </c>
      <c r="B51" s="275" t="s">
        <v>29</v>
      </c>
      <c r="C51" s="275"/>
      <c r="D51" s="189">
        <f>D$36</f>
        <v>0</v>
      </c>
      <c r="E51" s="189">
        <f t="shared" ref="E51:W51" si="16">E$36</f>
        <v>0</v>
      </c>
      <c r="F51" s="189">
        <f t="shared" si="16"/>
        <v>0</v>
      </c>
      <c r="G51" s="189">
        <f t="shared" si="16"/>
        <v>0</v>
      </c>
      <c r="H51" s="189">
        <f t="shared" si="16"/>
        <v>0</v>
      </c>
      <c r="I51" s="125">
        <f>I$36</f>
        <v>0</v>
      </c>
      <c r="J51" s="125">
        <f t="shared" si="16"/>
        <v>0</v>
      </c>
      <c r="K51" s="125">
        <f t="shared" si="16"/>
        <v>0</v>
      </c>
      <c r="L51" s="125">
        <f t="shared" si="16"/>
        <v>0</v>
      </c>
      <c r="M51" s="125">
        <f t="shared" si="16"/>
        <v>0</v>
      </c>
      <c r="N51" s="7">
        <f>N$36</f>
        <v>0</v>
      </c>
      <c r="O51" s="189">
        <f>O$36</f>
        <v>0</v>
      </c>
      <c r="P51" s="125">
        <f t="shared" si="16"/>
        <v>0</v>
      </c>
      <c r="Q51" s="189">
        <f t="shared" si="16"/>
        <v>0</v>
      </c>
      <c r="R51" s="125">
        <f t="shared" si="16"/>
        <v>0</v>
      </c>
      <c r="S51" s="7">
        <f>S$36</f>
        <v>0</v>
      </c>
      <c r="T51" s="7">
        <f t="shared" si="16"/>
        <v>0</v>
      </c>
      <c r="U51" s="7">
        <f t="shared" si="16"/>
        <v>0</v>
      </c>
      <c r="V51" s="7">
        <f t="shared" si="16"/>
        <v>0</v>
      </c>
      <c r="W51" s="7">
        <f t="shared" si="16"/>
        <v>0</v>
      </c>
    </row>
    <row r="52" spans="1:23" ht="34.5" customHeight="1" x14ac:dyDescent="0.25">
      <c r="A52" s="3" t="s">
        <v>40</v>
      </c>
      <c r="B52" s="275" t="s">
        <v>41</v>
      </c>
      <c r="C52" s="275"/>
      <c r="D52" s="189">
        <f>D$46</f>
        <v>0</v>
      </c>
      <c r="E52" s="189">
        <f t="shared" ref="E52:W52" si="17">E$46</f>
        <v>0</v>
      </c>
      <c r="F52" s="189">
        <f t="shared" si="17"/>
        <v>0</v>
      </c>
      <c r="G52" s="189">
        <f t="shared" si="17"/>
        <v>0</v>
      </c>
      <c r="H52" s="189">
        <f t="shared" si="17"/>
        <v>0</v>
      </c>
      <c r="I52" s="125">
        <f>I$46</f>
        <v>0</v>
      </c>
      <c r="J52" s="125">
        <f t="shared" si="17"/>
        <v>0</v>
      </c>
      <c r="K52" s="125">
        <f t="shared" si="17"/>
        <v>0</v>
      </c>
      <c r="L52" s="125">
        <f t="shared" si="17"/>
        <v>0</v>
      </c>
      <c r="M52" s="125">
        <f t="shared" si="17"/>
        <v>0</v>
      </c>
      <c r="N52" s="7">
        <f>N$46</f>
        <v>0</v>
      </c>
      <c r="O52" s="189">
        <f>O$46</f>
        <v>0</v>
      </c>
      <c r="P52" s="125">
        <f t="shared" si="17"/>
        <v>0</v>
      </c>
      <c r="Q52" s="189">
        <f t="shared" si="17"/>
        <v>0</v>
      </c>
      <c r="R52" s="125">
        <f t="shared" si="17"/>
        <v>0</v>
      </c>
      <c r="S52" s="7">
        <f>S$46</f>
        <v>0</v>
      </c>
      <c r="T52" s="7">
        <f t="shared" si="17"/>
        <v>0</v>
      </c>
      <c r="U52" s="7">
        <f t="shared" si="17"/>
        <v>0</v>
      </c>
      <c r="V52" s="7">
        <f t="shared" si="17"/>
        <v>0</v>
      </c>
      <c r="W52" s="7">
        <f t="shared" si="17"/>
        <v>0</v>
      </c>
    </row>
    <row r="53" spans="1:23" ht="34.5" customHeight="1" x14ac:dyDescent="0.25">
      <c r="A53" s="271" t="s">
        <v>49</v>
      </c>
      <c r="B53" s="271"/>
      <c r="C53" s="271"/>
      <c r="D53" s="190">
        <f>SUM(D50:D52)</f>
        <v>0</v>
      </c>
      <c r="E53" s="190">
        <f t="shared" ref="E53:H53" si="18">SUM(E50:E52)</f>
        <v>0</v>
      </c>
      <c r="F53" s="190">
        <f t="shared" si="18"/>
        <v>0</v>
      </c>
      <c r="G53" s="190">
        <f t="shared" si="18"/>
        <v>0</v>
      </c>
      <c r="H53" s="190">
        <f t="shared" si="18"/>
        <v>0</v>
      </c>
      <c r="I53" s="126">
        <f>SUM(I50:I52)</f>
        <v>0</v>
      </c>
      <c r="J53" s="126">
        <f t="shared" ref="J53:M53" si="19">SUM(J50:J52)</f>
        <v>0</v>
      </c>
      <c r="K53" s="126">
        <f t="shared" si="19"/>
        <v>0</v>
      </c>
      <c r="L53" s="126">
        <f t="shared" si="19"/>
        <v>0</v>
      </c>
      <c r="M53" s="126">
        <f t="shared" si="19"/>
        <v>0</v>
      </c>
      <c r="N53" s="13">
        <f>SUM(N50:N52)</f>
        <v>0</v>
      </c>
      <c r="O53" s="190">
        <f>SUM(O50:O52)</f>
        <v>0</v>
      </c>
      <c r="P53" s="126">
        <f t="shared" ref="P53:R53" si="20">SUM(P50:P52)</f>
        <v>0</v>
      </c>
      <c r="Q53" s="190">
        <f t="shared" ref="Q53" si="21">SUM(Q50:Q52)</f>
        <v>0</v>
      </c>
      <c r="R53" s="126">
        <f t="shared" si="20"/>
        <v>0</v>
      </c>
      <c r="S53" s="13">
        <f>SUM(S50:S52)</f>
        <v>0</v>
      </c>
      <c r="T53" s="13">
        <f t="shared" ref="T53:W53" si="22">SUM(T50:T52)</f>
        <v>0</v>
      </c>
      <c r="U53" s="13">
        <f t="shared" si="22"/>
        <v>0</v>
      </c>
      <c r="V53" s="13">
        <f t="shared" si="22"/>
        <v>0</v>
      </c>
      <c r="W53" s="13">
        <f t="shared" si="22"/>
        <v>0</v>
      </c>
    </row>
    <row r="54" spans="1:23" ht="11.25" customHeight="1" x14ac:dyDescent="0.25"/>
    <row r="55" spans="1:23" ht="34.5" customHeight="1" x14ac:dyDescent="0.25">
      <c r="A55" s="2" t="s">
        <v>50</v>
      </c>
    </row>
    <row r="56" spans="1:23" ht="34.5" customHeight="1" x14ac:dyDescent="0.25">
      <c r="A56" s="9">
        <v>3</v>
      </c>
      <c r="B56" s="10" t="s">
        <v>51</v>
      </c>
      <c r="C56" s="11" t="s">
        <v>69</v>
      </c>
      <c r="D56" s="9" t="s">
        <v>72</v>
      </c>
      <c r="E56" s="9" t="s">
        <v>72</v>
      </c>
      <c r="F56" s="9" t="s">
        <v>72</v>
      </c>
      <c r="G56" s="9" t="s">
        <v>72</v>
      </c>
      <c r="H56" s="9" t="s">
        <v>72</v>
      </c>
      <c r="I56" s="9" t="s">
        <v>72</v>
      </c>
      <c r="J56" s="9" t="s">
        <v>72</v>
      </c>
      <c r="K56" s="9" t="s">
        <v>72</v>
      </c>
      <c r="L56" s="9" t="s">
        <v>72</v>
      </c>
      <c r="M56" s="9" t="s">
        <v>72</v>
      </c>
      <c r="N56" s="9" t="s">
        <v>72</v>
      </c>
      <c r="O56" s="9" t="s">
        <v>72</v>
      </c>
      <c r="P56" s="9" t="s">
        <v>72</v>
      </c>
      <c r="Q56" s="43" t="s">
        <v>72</v>
      </c>
      <c r="R56" s="9" t="s">
        <v>72</v>
      </c>
      <c r="S56" s="9" t="s">
        <v>72</v>
      </c>
      <c r="T56" s="9" t="s">
        <v>72</v>
      </c>
      <c r="U56" s="9" t="s">
        <v>72</v>
      </c>
      <c r="V56" s="9" t="s">
        <v>72</v>
      </c>
      <c r="W56" s="9" t="s">
        <v>72</v>
      </c>
    </row>
    <row r="57" spans="1:23" ht="34.5" customHeight="1" x14ac:dyDescent="0.25">
      <c r="A57" s="3" t="s">
        <v>8</v>
      </c>
      <c r="B57" s="4" t="s">
        <v>52</v>
      </c>
      <c r="C57" s="89">
        <v>0</v>
      </c>
      <c r="D57" s="189"/>
      <c r="E57" s="189"/>
      <c r="F57" s="189"/>
      <c r="G57" s="189"/>
      <c r="H57" s="189"/>
      <c r="I57" s="125"/>
      <c r="J57" s="125"/>
      <c r="K57" s="125"/>
      <c r="L57" s="125"/>
      <c r="M57" s="125"/>
      <c r="N57" s="7"/>
      <c r="O57" s="189"/>
      <c r="P57" s="125"/>
      <c r="Q57" s="189"/>
      <c r="R57" s="125"/>
      <c r="S57" s="7"/>
      <c r="T57" s="7"/>
      <c r="U57" s="7"/>
      <c r="V57" s="7"/>
      <c r="W57" s="7"/>
    </row>
    <row r="58" spans="1:23" ht="34.5" customHeight="1" x14ac:dyDescent="0.25">
      <c r="A58" s="3" t="s">
        <v>9</v>
      </c>
      <c r="B58" s="4" t="s">
        <v>53</v>
      </c>
      <c r="C58" s="89">
        <v>0</v>
      </c>
      <c r="D58" s="189"/>
      <c r="E58" s="189"/>
      <c r="F58" s="189"/>
      <c r="G58" s="189"/>
      <c r="H58" s="189"/>
      <c r="I58" s="125"/>
      <c r="J58" s="125"/>
      <c r="K58" s="125"/>
      <c r="L58" s="125"/>
      <c r="M58" s="125"/>
      <c r="N58" s="7"/>
      <c r="O58" s="189"/>
      <c r="P58" s="125"/>
      <c r="Q58" s="189"/>
      <c r="R58" s="125"/>
      <c r="S58" s="7"/>
      <c r="T58" s="7"/>
      <c r="U58" s="7"/>
      <c r="V58" s="7"/>
      <c r="W58" s="7"/>
    </row>
    <row r="59" spans="1:23" ht="34.5" customHeight="1" x14ac:dyDescent="0.25">
      <c r="A59" s="3" t="s">
        <v>10</v>
      </c>
      <c r="B59" s="4" t="s">
        <v>57</v>
      </c>
      <c r="C59" s="89">
        <v>0</v>
      </c>
      <c r="D59" s="189"/>
      <c r="E59" s="189"/>
      <c r="F59" s="189"/>
      <c r="G59" s="189"/>
      <c r="H59" s="189"/>
      <c r="I59" s="125"/>
      <c r="J59" s="125"/>
      <c r="K59" s="125"/>
      <c r="L59" s="125"/>
      <c r="M59" s="125"/>
      <c r="N59" s="7"/>
      <c r="O59" s="189"/>
      <c r="P59" s="125"/>
      <c r="Q59" s="189"/>
      <c r="R59" s="125"/>
      <c r="S59" s="7"/>
      <c r="T59" s="7"/>
      <c r="U59" s="7"/>
      <c r="V59" s="7"/>
      <c r="W59" s="7"/>
    </row>
    <row r="60" spans="1:23" ht="34.5" customHeight="1" x14ac:dyDescent="0.25">
      <c r="A60" s="3" t="s">
        <v>11</v>
      </c>
      <c r="B60" s="4" t="s">
        <v>54</v>
      </c>
      <c r="C60" s="89">
        <v>0</v>
      </c>
      <c r="D60" s="189"/>
      <c r="E60" s="189"/>
      <c r="F60" s="189"/>
      <c r="G60" s="189"/>
      <c r="H60" s="189"/>
      <c r="I60" s="125"/>
      <c r="J60" s="125"/>
      <c r="K60" s="125"/>
      <c r="L60" s="125"/>
      <c r="M60" s="125"/>
      <c r="N60" s="7"/>
      <c r="O60" s="189"/>
      <c r="P60" s="125"/>
      <c r="Q60" s="189"/>
      <c r="R60" s="125"/>
      <c r="S60" s="7"/>
      <c r="T60" s="7"/>
      <c r="U60" s="7"/>
      <c r="V60" s="7"/>
      <c r="W60" s="7"/>
    </row>
    <row r="61" spans="1:23" ht="34.5" customHeight="1" x14ac:dyDescent="0.25">
      <c r="A61" s="3" t="s">
        <v>12</v>
      </c>
      <c r="B61" s="4" t="s">
        <v>55</v>
      </c>
      <c r="C61" s="89">
        <v>0</v>
      </c>
      <c r="D61" s="189"/>
      <c r="E61" s="189"/>
      <c r="F61" s="189"/>
      <c r="G61" s="189"/>
      <c r="H61" s="189"/>
      <c r="I61" s="125"/>
      <c r="J61" s="125"/>
      <c r="K61" s="125"/>
      <c r="L61" s="125"/>
      <c r="M61" s="125"/>
      <c r="N61" s="7"/>
      <c r="O61" s="189"/>
      <c r="P61" s="125"/>
      <c r="Q61" s="189"/>
      <c r="R61" s="125"/>
      <c r="S61" s="7"/>
      <c r="T61" s="7"/>
      <c r="U61" s="7"/>
      <c r="V61" s="7"/>
      <c r="W61" s="7"/>
    </row>
    <row r="62" spans="1:23" ht="34.5" customHeight="1" x14ac:dyDescent="0.25">
      <c r="A62" s="3" t="s">
        <v>13</v>
      </c>
      <c r="B62" s="4" t="s">
        <v>56</v>
      </c>
      <c r="C62" s="89">
        <v>0</v>
      </c>
      <c r="D62" s="189"/>
      <c r="E62" s="189"/>
      <c r="F62" s="189"/>
      <c r="G62" s="189"/>
      <c r="H62" s="189"/>
      <c r="I62" s="125"/>
      <c r="J62" s="125"/>
      <c r="K62" s="125"/>
      <c r="L62" s="125"/>
      <c r="M62" s="125"/>
      <c r="N62" s="7"/>
      <c r="O62" s="189"/>
      <c r="P62" s="125"/>
      <c r="Q62" s="189"/>
      <c r="R62" s="125"/>
      <c r="S62" s="7"/>
      <c r="T62" s="7"/>
      <c r="U62" s="7"/>
      <c r="V62" s="7"/>
      <c r="W62" s="7"/>
    </row>
    <row r="63" spans="1:23" ht="34.5" customHeight="1" x14ac:dyDescent="0.25">
      <c r="A63" s="3" t="s">
        <v>14</v>
      </c>
      <c r="B63" s="4" t="s">
        <v>19</v>
      </c>
      <c r="C63" s="89">
        <v>0</v>
      </c>
      <c r="D63" s="189"/>
      <c r="E63" s="189"/>
      <c r="F63" s="189"/>
      <c r="G63" s="189"/>
      <c r="H63" s="189"/>
      <c r="I63" s="125"/>
      <c r="J63" s="125"/>
      <c r="K63" s="125"/>
      <c r="L63" s="125"/>
      <c r="M63" s="125"/>
      <c r="N63" s="7"/>
      <c r="O63" s="189"/>
      <c r="P63" s="125"/>
      <c r="Q63" s="189"/>
      <c r="R63" s="125"/>
      <c r="S63" s="7"/>
      <c r="T63" s="7"/>
      <c r="U63" s="7"/>
      <c r="V63" s="7"/>
      <c r="W63" s="7"/>
    </row>
    <row r="64" spans="1:23" ht="34.5" customHeight="1" x14ac:dyDescent="0.25">
      <c r="A64" s="271" t="s">
        <v>49</v>
      </c>
      <c r="B64" s="271"/>
      <c r="C64" s="5">
        <f>SUM(C57:C63)</f>
        <v>0</v>
      </c>
      <c r="D64" s="190">
        <f>SUM(D57:D63)</f>
        <v>0</v>
      </c>
      <c r="E64" s="190">
        <f t="shared" ref="E64:H64" si="23">SUM(E57:E63)</f>
        <v>0</v>
      </c>
      <c r="F64" s="190">
        <f t="shared" si="23"/>
        <v>0</v>
      </c>
      <c r="G64" s="190">
        <f t="shared" si="23"/>
        <v>0</v>
      </c>
      <c r="H64" s="190">
        <f t="shared" si="23"/>
        <v>0</v>
      </c>
      <c r="I64" s="126">
        <f>SUM(I57:I63)</f>
        <v>0</v>
      </c>
      <c r="J64" s="126">
        <f t="shared" ref="J64:M64" si="24">SUM(J57:J63)</f>
        <v>0</v>
      </c>
      <c r="K64" s="126">
        <f t="shared" si="24"/>
        <v>0</v>
      </c>
      <c r="L64" s="126">
        <f t="shared" si="24"/>
        <v>0</v>
      </c>
      <c r="M64" s="126">
        <f t="shared" si="24"/>
        <v>0</v>
      </c>
      <c r="N64" s="13">
        <f>SUM(N57:N63)</f>
        <v>0</v>
      </c>
      <c r="O64" s="190">
        <f>SUM(O57:O63)</f>
        <v>0</v>
      </c>
      <c r="P64" s="126">
        <f t="shared" ref="P64:R64" si="25">SUM(P57:P63)</f>
        <v>0</v>
      </c>
      <c r="Q64" s="190">
        <f t="shared" ref="Q64" si="26">SUM(Q57:Q63)</f>
        <v>0</v>
      </c>
      <c r="R64" s="126">
        <f t="shared" si="25"/>
        <v>0</v>
      </c>
      <c r="S64" s="13">
        <f>SUM(S57:S63)</f>
        <v>0</v>
      </c>
      <c r="T64" s="13">
        <f t="shared" ref="T64:W64" si="27">SUM(T57:T63)</f>
        <v>0</v>
      </c>
      <c r="U64" s="13">
        <f t="shared" si="27"/>
        <v>0</v>
      </c>
      <c r="V64" s="13">
        <f t="shared" si="27"/>
        <v>0</v>
      </c>
      <c r="W64" s="13">
        <f t="shared" si="27"/>
        <v>0</v>
      </c>
    </row>
    <row r="65" spans="1:23" ht="10.5" customHeight="1" x14ac:dyDescent="0.25"/>
    <row r="66" spans="1:23" ht="34.5" customHeight="1" x14ac:dyDescent="0.25">
      <c r="A66" s="2" t="s">
        <v>58</v>
      </c>
    </row>
    <row r="67" spans="1:23" ht="22.5" customHeight="1" x14ac:dyDescent="0.25">
      <c r="A67" s="1" t="s">
        <v>60</v>
      </c>
      <c r="B67" s="1"/>
    </row>
    <row r="68" spans="1:23" ht="34.5" customHeight="1" x14ac:dyDescent="0.25">
      <c r="A68" s="9" t="s">
        <v>59</v>
      </c>
      <c r="B68" s="10" t="s">
        <v>61</v>
      </c>
      <c r="C68" s="11" t="s">
        <v>69</v>
      </c>
      <c r="D68" s="9" t="s">
        <v>72</v>
      </c>
      <c r="E68" s="9" t="s">
        <v>72</v>
      </c>
      <c r="F68" s="9" t="s">
        <v>72</v>
      </c>
      <c r="G68" s="9" t="s">
        <v>72</v>
      </c>
      <c r="H68" s="9" t="s">
        <v>72</v>
      </c>
      <c r="I68" s="9" t="s">
        <v>72</v>
      </c>
      <c r="J68" s="9" t="s">
        <v>72</v>
      </c>
      <c r="K68" s="9" t="s">
        <v>72</v>
      </c>
      <c r="L68" s="9" t="s">
        <v>72</v>
      </c>
      <c r="M68" s="9" t="s">
        <v>72</v>
      </c>
      <c r="N68" s="9" t="s">
        <v>72</v>
      </c>
      <c r="O68" s="9" t="s">
        <v>72</v>
      </c>
      <c r="P68" s="9" t="s">
        <v>72</v>
      </c>
      <c r="Q68" s="43" t="s">
        <v>72</v>
      </c>
      <c r="R68" s="9" t="s">
        <v>72</v>
      </c>
      <c r="S68" s="9" t="s">
        <v>72</v>
      </c>
      <c r="T68" s="9" t="s">
        <v>72</v>
      </c>
      <c r="U68" s="9" t="s">
        <v>72</v>
      </c>
      <c r="V68" s="9" t="s">
        <v>72</v>
      </c>
      <c r="W68" s="9" t="s">
        <v>72</v>
      </c>
    </row>
    <row r="69" spans="1:23" ht="34.5" customHeight="1" x14ac:dyDescent="0.25">
      <c r="A69" s="3" t="s">
        <v>8</v>
      </c>
      <c r="B69" s="4" t="s">
        <v>62</v>
      </c>
      <c r="C69" s="89">
        <v>0</v>
      </c>
      <c r="D69" s="189"/>
      <c r="E69" s="189"/>
      <c r="F69" s="189"/>
      <c r="G69" s="189"/>
      <c r="H69" s="189"/>
      <c r="I69" s="125"/>
      <c r="J69" s="125"/>
      <c r="K69" s="125"/>
      <c r="L69" s="125"/>
      <c r="M69" s="125"/>
      <c r="N69" s="7"/>
      <c r="O69" s="189"/>
      <c r="P69" s="125"/>
      <c r="Q69" s="189"/>
      <c r="R69" s="125"/>
      <c r="S69" s="7"/>
      <c r="T69" s="7"/>
      <c r="U69" s="7"/>
      <c r="V69" s="7"/>
      <c r="W69" s="7"/>
    </row>
    <row r="70" spans="1:23" ht="34.5" customHeight="1" x14ac:dyDescent="0.25">
      <c r="A70" s="3" t="s">
        <v>9</v>
      </c>
      <c r="B70" s="4" t="s">
        <v>63</v>
      </c>
      <c r="C70" s="89">
        <v>0</v>
      </c>
      <c r="D70" s="189"/>
      <c r="E70" s="189"/>
      <c r="F70" s="189"/>
      <c r="G70" s="189"/>
      <c r="H70" s="189"/>
      <c r="I70" s="125"/>
      <c r="J70" s="125"/>
      <c r="K70" s="125"/>
      <c r="L70" s="125"/>
      <c r="M70" s="125"/>
      <c r="N70" s="7"/>
      <c r="O70" s="189"/>
      <c r="P70" s="125"/>
      <c r="Q70" s="189"/>
      <c r="R70" s="125"/>
      <c r="S70" s="7"/>
      <c r="T70" s="7"/>
      <c r="U70" s="7"/>
      <c r="V70" s="7"/>
      <c r="W70" s="7"/>
    </row>
    <row r="71" spans="1:23" ht="34.5" customHeight="1" x14ac:dyDescent="0.25">
      <c r="A71" s="3" t="s">
        <v>10</v>
      </c>
      <c r="B71" s="4" t="s">
        <v>64</v>
      </c>
      <c r="C71" s="89">
        <v>0</v>
      </c>
      <c r="D71" s="189"/>
      <c r="E71" s="189"/>
      <c r="F71" s="189"/>
      <c r="G71" s="189"/>
      <c r="H71" s="189"/>
      <c r="I71" s="125"/>
      <c r="J71" s="125"/>
      <c r="K71" s="125"/>
      <c r="L71" s="125"/>
      <c r="M71" s="125"/>
      <c r="N71" s="7"/>
      <c r="O71" s="189"/>
      <c r="P71" s="125"/>
      <c r="Q71" s="189"/>
      <c r="R71" s="125"/>
      <c r="S71" s="7"/>
      <c r="T71" s="7"/>
      <c r="U71" s="7"/>
      <c r="V71" s="7"/>
      <c r="W71" s="7"/>
    </row>
    <row r="72" spans="1:23" ht="34.5" customHeight="1" x14ac:dyDescent="0.25">
      <c r="A72" s="3" t="s">
        <v>11</v>
      </c>
      <c r="B72" s="4" t="s">
        <v>65</v>
      </c>
      <c r="C72" s="89">
        <v>0</v>
      </c>
      <c r="D72" s="189"/>
      <c r="E72" s="189"/>
      <c r="F72" s="189"/>
      <c r="G72" s="189"/>
      <c r="H72" s="189"/>
      <c r="I72" s="125"/>
      <c r="J72" s="125"/>
      <c r="K72" s="125"/>
      <c r="L72" s="125"/>
      <c r="M72" s="125"/>
      <c r="N72" s="7"/>
      <c r="O72" s="189"/>
      <c r="P72" s="125"/>
      <c r="Q72" s="189"/>
      <c r="R72" s="125"/>
      <c r="S72" s="7"/>
      <c r="T72" s="7"/>
      <c r="U72" s="7"/>
      <c r="V72" s="7"/>
      <c r="W72" s="7"/>
    </row>
    <row r="73" spans="1:23" ht="34.5" customHeight="1" x14ac:dyDescent="0.25">
      <c r="A73" s="3" t="s">
        <v>12</v>
      </c>
      <c r="B73" s="4" t="s">
        <v>66</v>
      </c>
      <c r="C73" s="89">
        <v>0</v>
      </c>
      <c r="D73" s="189"/>
      <c r="E73" s="189"/>
      <c r="F73" s="189"/>
      <c r="G73" s="189"/>
      <c r="H73" s="189"/>
      <c r="I73" s="125"/>
      <c r="J73" s="125"/>
      <c r="K73" s="125"/>
      <c r="L73" s="125"/>
      <c r="M73" s="125"/>
      <c r="N73" s="7"/>
      <c r="O73" s="189"/>
      <c r="P73" s="125"/>
      <c r="Q73" s="189"/>
      <c r="R73" s="125"/>
      <c r="S73" s="7"/>
      <c r="T73" s="7"/>
      <c r="U73" s="7"/>
      <c r="V73" s="7"/>
      <c r="W73" s="7"/>
    </row>
    <row r="74" spans="1:23" ht="34.5" customHeight="1" x14ac:dyDescent="0.25">
      <c r="A74" s="3" t="s">
        <v>13</v>
      </c>
      <c r="B74" s="4" t="s">
        <v>19</v>
      </c>
      <c r="C74" s="89">
        <v>0</v>
      </c>
      <c r="D74" s="189"/>
      <c r="E74" s="189"/>
      <c r="F74" s="189"/>
      <c r="G74" s="189"/>
      <c r="H74" s="189"/>
      <c r="I74" s="125"/>
      <c r="J74" s="125"/>
      <c r="K74" s="125"/>
      <c r="L74" s="125"/>
      <c r="M74" s="125"/>
      <c r="N74" s="7"/>
      <c r="O74" s="189"/>
      <c r="P74" s="125"/>
      <c r="Q74" s="189"/>
      <c r="R74" s="125"/>
      <c r="S74" s="7"/>
      <c r="T74" s="7"/>
      <c r="U74" s="7"/>
      <c r="V74" s="7"/>
      <c r="W74" s="7"/>
    </row>
    <row r="75" spans="1:23" ht="34.5" customHeight="1" x14ac:dyDescent="0.25">
      <c r="A75" s="271" t="s">
        <v>49</v>
      </c>
      <c r="B75" s="271"/>
      <c r="C75" s="5">
        <f>SUM(C69:C74)</f>
        <v>0</v>
      </c>
      <c r="D75" s="190">
        <f>SUM(D69:D74)</f>
        <v>0</v>
      </c>
      <c r="E75" s="190">
        <f t="shared" ref="E75:H75" si="28">SUM(E69:E74)</f>
        <v>0</v>
      </c>
      <c r="F75" s="190">
        <f t="shared" si="28"/>
        <v>0</v>
      </c>
      <c r="G75" s="190">
        <f t="shared" si="28"/>
        <v>0</v>
      </c>
      <c r="H75" s="190">
        <f t="shared" si="28"/>
        <v>0</v>
      </c>
      <c r="I75" s="126">
        <f>SUM(I69:I74)</f>
        <v>0</v>
      </c>
      <c r="J75" s="126">
        <f t="shared" ref="J75:M75" si="29">SUM(J69:J74)</f>
        <v>0</v>
      </c>
      <c r="K75" s="126">
        <f t="shared" si="29"/>
        <v>0</v>
      </c>
      <c r="L75" s="126">
        <f t="shared" si="29"/>
        <v>0</v>
      </c>
      <c r="M75" s="126">
        <f t="shared" si="29"/>
        <v>0</v>
      </c>
      <c r="N75" s="13">
        <f>SUM(N69:N74)</f>
        <v>0</v>
      </c>
      <c r="O75" s="190">
        <f>SUM(O69:O74)</f>
        <v>0</v>
      </c>
      <c r="P75" s="126">
        <f t="shared" ref="P75:R75" si="30">SUM(P69:P74)</f>
        <v>0</v>
      </c>
      <c r="Q75" s="190">
        <f t="shared" ref="Q75" si="31">SUM(Q69:Q74)</f>
        <v>0</v>
      </c>
      <c r="R75" s="126">
        <f t="shared" si="30"/>
        <v>0</v>
      </c>
      <c r="S75" s="13">
        <f>SUM(S69:S74)</f>
        <v>0</v>
      </c>
      <c r="T75" s="13">
        <f t="shared" ref="T75:W75" si="32">SUM(T69:T74)</f>
        <v>0</v>
      </c>
      <c r="U75" s="13">
        <f t="shared" si="32"/>
        <v>0</v>
      </c>
      <c r="V75" s="13">
        <f t="shared" si="32"/>
        <v>0</v>
      </c>
      <c r="W75" s="13">
        <f t="shared" si="32"/>
        <v>0</v>
      </c>
    </row>
    <row r="76" spans="1:23" ht="11.25" customHeight="1" x14ac:dyDescent="0.25"/>
    <row r="77" spans="1:23" ht="34.5" customHeight="1" x14ac:dyDescent="0.25">
      <c r="A77" s="2" t="s">
        <v>67</v>
      </c>
    </row>
    <row r="78" spans="1:23" ht="34.5" customHeight="1" x14ac:dyDescent="0.25">
      <c r="A78" s="9">
        <v>5</v>
      </c>
      <c r="B78" s="10" t="s">
        <v>68</v>
      </c>
      <c r="C78" s="11" t="s">
        <v>69</v>
      </c>
      <c r="D78" s="9" t="s">
        <v>72</v>
      </c>
      <c r="E78" s="9" t="s">
        <v>72</v>
      </c>
      <c r="F78" s="9" t="s">
        <v>72</v>
      </c>
      <c r="G78" s="9" t="s">
        <v>72</v>
      </c>
      <c r="H78" s="9" t="s">
        <v>72</v>
      </c>
      <c r="I78" s="9" t="s">
        <v>72</v>
      </c>
      <c r="J78" s="9" t="s">
        <v>72</v>
      </c>
      <c r="K78" s="9" t="s">
        <v>72</v>
      </c>
      <c r="L78" s="9" t="s">
        <v>72</v>
      </c>
      <c r="M78" s="9" t="s">
        <v>72</v>
      </c>
      <c r="N78" s="9" t="s">
        <v>72</v>
      </c>
      <c r="O78" s="9" t="s">
        <v>72</v>
      </c>
      <c r="P78" s="9" t="s">
        <v>72</v>
      </c>
      <c r="Q78" s="43" t="s">
        <v>72</v>
      </c>
      <c r="R78" s="9" t="s">
        <v>72</v>
      </c>
      <c r="S78" s="9" t="s">
        <v>72</v>
      </c>
      <c r="T78" s="9" t="s">
        <v>72</v>
      </c>
      <c r="U78" s="9" t="s">
        <v>72</v>
      </c>
      <c r="V78" s="9" t="s">
        <v>72</v>
      </c>
      <c r="W78" s="9" t="s">
        <v>72</v>
      </c>
    </row>
    <row r="79" spans="1:23" ht="34.5" customHeight="1" x14ac:dyDescent="0.25">
      <c r="A79" s="3" t="s">
        <v>8</v>
      </c>
      <c r="B79" s="272" t="s">
        <v>228</v>
      </c>
      <c r="C79" s="273"/>
      <c r="D79" s="189">
        <f>'3.1. Insumos Uniformes'!I12</f>
        <v>0</v>
      </c>
      <c r="E79" s="189">
        <f>'3.1. Insumos Uniformes'!I35</f>
        <v>0</v>
      </c>
      <c r="F79" s="189">
        <f>'3.1. Insumos Uniformes'!I21</f>
        <v>0</v>
      </c>
      <c r="G79" s="189">
        <f>'3.1. Insumos Uniformes'!I35</f>
        <v>0</v>
      </c>
      <c r="H79" s="189">
        <f>'3.1. Insumos Uniformes'!I75</f>
        <v>0</v>
      </c>
      <c r="I79" s="125">
        <f>'3.1. Insumos Uniformes'!I12</f>
        <v>0</v>
      </c>
      <c r="J79" s="125">
        <f>'3.1. Insumos Uniformes'!I35</f>
        <v>0</v>
      </c>
      <c r="K79" s="125">
        <f>'3.1. Insumos Uniformes'!I21</f>
        <v>0</v>
      </c>
      <c r="L79" s="125">
        <f>'3.1. Insumos Uniformes'!I35</f>
        <v>0</v>
      </c>
      <c r="M79" s="125">
        <f>'3.1. Insumos Uniformes'!I75</f>
        <v>0</v>
      </c>
      <c r="N79" s="7">
        <f>'3.1. Insumos Uniformes'!I68</f>
        <v>0</v>
      </c>
      <c r="O79" s="189">
        <f>'3.1. Insumos Uniformes'!I45</f>
        <v>0</v>
      </c>
      <c r="P79" s="125">
        <f>'3.1. Insumos Uniformes'!I45</f>
        <v>0</v>
      </c>
      <c r="Q79" s="189">
        <f>'3.1. Insumos Uniformes'!H57</f>
        <v>0</v>
      </c>
      <c r="R79" s="125">
        <f>'3.1. Insumos Uniformes'!I57</f>
        <v>0</v>
      </c>
      <c r="S79" s="7">
        <f>'3.1. Insumos Uniformes'!I12</f>
        <v>0</v>
      </c>
      <c r="T79" s="7">
        <f>'3.1. Insumos Uniformes'!I35</f>
        <v>0</v>
      </c>
      <c r="U79" s="7">
        <f>'3.1. Insumos Uniformes'!I21</f>
        <v>0</v>
      </c>
      <c r="V79" s="7">
        <f>'3.1. Insumos Uniformes'!I35</f>
        <v>0</v>
      </c>
      <c r="W79" s="7">
        <f>'3.1. Insumos Uniformes'!I75*2</f>
        <v>0</v>
      </c>
    </row>
    <row r="80" spans="1:23" ht="34.5" customHeight="1" x14ac:dyDescent="0.25">
      <c r="A80" s="3" t="s">
        <v>9</v>
      </c>
      <c r="B80" s="272" t="s">
        <v>19</v>
      </c>
      <c r="C80" s="273"/>
      <c r="D80" s="191">
        <v>0</v>
      </c>
      <c r="E80" s="191">
        <v>0</v>
      </c>
      <c r="F80" s="191">
        <v>0</v>
      </c>
      <c r="G80" s="191">
        <v>0</v>
      </c>
      <c r="H80" s="191">
        <v>0</v>
      </c>
      <c r="I80" s="127">
        <v>0</v>
      </c>
      <c r="J80" s="127">
        <v>0</v>
      </c>
      <c r="K80" s="127">
        <v>0</v>
      </c>
      <c r="L80" s="127">
        <v>0</v>
      </c>
      <c r="M80" s="127">
        <v>0</v>
      </c>
      <c r="N80" s="40">
        <v>0</v>
      </c>
      <c r="O80" s="191">
        <v>0</v>
      </c>
      <c r="P80" s="127">
        <v>0</v>
      </c>
      <c r="Q80" s="191">
        <v>0</v>
      </c>
      <c r="R80" s="127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</row>
    <row r="81" spans="1:23" ht="34.5" customHeight="1" x14ac:dyDescent="0.25">
      <c r="A81" s="271" t="s">
        <v>49</v>
      </c>
      <c r="B81" s="271"/>
      <c r="C81" s="271"/>
      <c r="D81" s="190">
        <f t="shared" ref="D81:W81" si="33">SUM(D79:D80)</f>
        <v>0</v>
      </c>
      <c r="E81" s="190">
        <f t="shared" si="33"/>
        <v>0</v>
      </c>
      <c r="F81" s="190">
        <f t="shared" si="33"/>
        <v>0</v>
      </c>
      <c r="G81" s="190">
        <f t="shared" si="33"/>
        <v>0</v>
      </c>
      <c r="H81" s="190">
        <f t="shared" si="33"/>
        <v>0</v>
      </c>
      <c r="I81" s="126">
        <f t="shared" si="33"/>
        <v>0</v>
      </c>
      <c r="J81" s="126">
        <f t="shared" si="33"/>
        <v>0</v>
      </c>
      <c r="K81" s="126">
        <f t="shared" si="33"/>
        <v>0</v>
      </c>
      <c r="L81" s="126">
        <f t="shared" si="33"/>
        <v>0</v>
      </c>
      <c r="M81" s="126">
        <f t="shared" si="33"/>
        <v>0</v>
      </c>
      <c r="N81" s="13">
        <f t="shared" si="33"/>
        <v>0</v>
      </c>
      <c r="O81" s="190">
        <f t="shared" si="33"/>
        <v>0</v>
      </c>
      <c r="P81" s="126">
        <f t="shared" si="33"/>
        <v>0</v>
      </c>
      <c r="Q81" s="190">
        <f t="shared" si="33"/>
        <v>0</v>
      </c>
      <c r="R81" s="126">
        <f t="shared" si="33"/>
        <v>0</v>
      </c>
      <c r="S81" s="13">
        <f t="shared" si="33"/>
        <v>0</v>
      </c>
      <c r="T81" s="13">
        <f t="shared" si="33"/>
        <v>0</v>
      </c>
      <c r="U81" s="13">
        <f t="shared" si="33"/>
        <v>0</v>
      </c>
      <c r="V81" s="13">
        <f t="shared" si="33"/>
        <v>0</v>
      </c>
      <c r="W81" s="13">
        <f t="shared" si="33"/>
        <v>0</v>
      </c>
    </row>
    <row r="83" spans="1:23" ht="11.25" customHeight="1" x14ac:dyDescent="0.25"/>
  </sheetData>
  <mergeCells count="21">
    <mergeCell ref="A1:W1"/>
    <mergeCell ref="A53:C53"/>
    <mergeCell ref="A18:C18"/>
    <mergeCell ref="A24:B24"/>
    <mergeCell ref="A36:B36"/>
    <mergeCell ref="A46:C46"/>
    <mergeCell ref="B6:C6"/>
    <mergeCell ref="B5:C5"/>
    <mergeCell ref="B4:C4"/>
    <mergeCell ref="B9:C9"/>
    <mergeCell ref="B8:C8"/>
    <mergeCell ref="B7:C7"/>
    <mergeCell ref="B52:C52"/>
    <mergeCell ref="B51:C51"/>
    <mergeCell ref="B50:C50"/>
    <mergeCell ref="B49:C49"/>
    <mergeCell ref="A81:C81"/>
    <mergeCell ref="B80:C80"/>
    <mergeCell ref="B79:C79"/>
    <mergeCell ref="A64:B64"/>
    <mergeCell ref="A75:B75"/>
  </mergeCells>
  <pageMargins left="0.19685039370078741" right="0.19685039370078741" top="0.19685039370078741" bottom="0.19685039370078741" header="0" footer="0"/>
  <pageSetup paperSize="9" scale="38" orientation="landscape" r:id="rId1"/>
  <rowBreaks count="1" manualBreakCount="1">
    <brk id="47" max="16383" man="1"/>
  </rowBreaks>
  <ignoredErrors>
    <ignoredError sqref="F79 K79 U79 M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zoomScale="80" zoomScaleNormal="80" workbookViewId="0">
      <selection activeCell="H10" sqref="H10"/>
    </sheetView>
  </sheetViews>
  <sheetFormatPr defaultRowHeight="15" x14ac:dyDescent="0.25"/>
  <cols>
    <col min="1" max="1" width="4.140625" customWidth="1"/>
    <col min="2" max="2" width="14.42578125" customWidth="1"/>
    <col min="3" max="3" width="14.28515625" customWidth="1"/>
    <col min="4" max="23" width="14.85546875" customWidth="1"/>
  </cols>
  <sheetData>
    <row r="1" spans="1:23" x14ac:dyDescent="0.25">
      <c r="A1" s="278" t="s">
        <v>434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</row>
    <row r="2" spans="1:23" x14ac:dyDescent="0.25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</row>
    <row r="3" spans="1:23" x14ac:dyDescent="0.25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</row>
    <row r="4" spans="1:23" ht="105" customHeight="1" x14ac:dyDescent="0.25">
      <c r="A4" s="280" t="s">
        <v>239</v>
      </c>
      <c r="B4" s="281"/>
      <c r="C4" s="282"/>
      <c r="D4" s="192" t="s">
        <v>73</v>
      </c>
      <c r="E4" s="192" t="s">
        <v>74</v>
      </c>
      <c r="F4" s="192" t="s">
        <v>75</v>
      </c>
      <c r="G4" s="192" t="s">
        <v>76</v>
      </c>
      <c r="H4" s="192" t="s">
        <v>221</v>
      </c>
      <c r="I4" s="34" t="s">
        <v>216</v>
      </c>
      <c r="J4" s="34" t="s">
        <v>217</v>
      </c>
      <c r="K4" s="34" t="s">
        <v>218</v>
      </c>
      <c r="L4" s="34" t="s">
        <v>219</v>
      </c>
      <c r="M4" s="34" t="s">
        <v>220</v>
      </c>
      <c r="N4" s="38" t="s">
        <v>229</v>
      </c>
      <c r="O4" s="192" t="s">
        <v>230</v>
      </c>
      <c r="P4" s="38" t="s">
        <v>231</v>
      </c>
      <c r="Q4" s="192" t="s">
        <v>296</v>
      </c>
      <c r="R4" s="38" t="s">
        <v>232</v>
      </c>
      <c r="S4" s="36" t="s">
        <v>223</v>
      </c>
      <c r="T4" s="36" t="s">
        <v>222</v>
      </c>
      <c r="U4" s="36" t="s">
        <v>224</v>
      </c>
      <c r="V4" s="36" t="s">
        <v>225</v>
      </c>
      <c r="W4" s="36" t="s">
        <v>226</v>
      </c>
    </row>
    <row r="5" spans="1:23" s="42" customFormat="1" ht="45" customHeight="1" x14ac:dyDescent="0.25">
      <c r="A5" s="8" t="s">
        <v>8</v>
      </c>
      <c r="B5" s="279" t="s">
        <v>234</v>
      </c>
      <c r="C5" s="279"/>
      <c r="D5" s="189">
        <f>'1. Mão de Obra'!D$18</f>
        <v>0</v>
      </c>
      <c r="E5" s="189">
        <f>'1. Mão de Obra'!E$18</f>
        <v>0</v>
      </c>
      <c r="F5" s="189">
        <f>'1. Mão de Obra'!F$18</f>
        <v>0</v>
      </c>
      <c r="G5" s="189">
        <f>'1. Mão de Obra'!G$18</f>
        <v>0</v>
      </c>
      <c r="H5" s="189">
        <f>'1. Mão de Obra'!H$18</f>
        <v>0</v>
      </c>
      <c r="I5" s="90">
        <f>'1. Mão de Obra'!I$18</f>
        <v>0</v>
      </c>
      <c r="J5" s="90">
        <f>'1. Mão de Obra'!J$18</f>
        <v>0</v>
      </c>
      <c r="K5" s="90">
        <f>'1. Mão de Obra'!K$18</f>
        <v>0</v>
      </c>
      <c r="L5" s="90">
        <f>'1. Mão de Obra'!L$18</f>
        <v>0</v>
      </c>
      <c r="M5" s="90">
        <f>'1. Mão de Obra'!M$18</f>
        <v>0</v>
      </c>
      <c r="N5" s="7">
        <f>'1. Mão de Obra'!N$18</f>
        <v>0</v>
      </c>
      <c r="O5" s="189">
        <f>'1. Mão de Obra'!O$18</f>
        <v>0</v>
      </c>
      <c r="P5" s="125">
        <f>'1. Mão de Obra'!P$18</f>
        <v>0</v>
      </c>
      <c r="Q5" s="189">
        <f>'1. Mão de Obra'!Q$18</f>
        <v>0</v>
      </c>
      <c r="R5" s="125">
        <f>'1. Mão de Obra'!R$18</f>
        <v>0</v>
      </c>
      <c r="S5" s="7">
        <f>'1. Mão de Obra'!S$18</f>
        <v>0</v>
      </c>
      <c r="T5" s="7">
        <f>'1. Mão de Obra'!T$18</f>
        <v>0</v>
      </c>
      <c r="U5" s="7">
        <f>'1. Mão de Obra'!U$18</f>
        <v>0</v>
      </c>
      <c r="V5" s="7">
        <f>'1. Mão de Obra'!V$18</f>
        <v>0</v>
      </c>
      <c r="W5" s="7">
        <f>'1. Mão de Obra'!W$18</f>
        <v>0</v>
      </c>
    </row>
    <row r="6" spans="1:23" s="42" customFormat="1" ht="45" customHeight="1" x14ac:dyDescent="0.25">
      <c r="A6" s="8" t="s">
        <v>9</v>
      </c>
      <c r="B6" s="279" t="s">
        <v>235</v>
      </c>
      <c r="C6" s="279"/>
      <c r="D6" s="189">
        <f>'1. Mão de Obra'!D$53</f>
        <v>0</v>
      </c>
      <c r="E6" s="189">
        <f>'1. Mão de Obra'!E$53</f>
        <v>0</v>
      </c>
      <c r="F6" s="189">
        <f>'1. Mão de Obra'!F$53</f>
        <v>0</v>
      </c>
      <c r="G6" s="189">
        <f>'1. Mão de Obra'!G$53</f>
        <v>0</v>
      </c>
      <c r="H6" s="189">
        <f>'1. Mão de Obra'!H$53</f>
        <v>0</v>
      </c>
      <c r="I6" s="90">
        <f>'1. Mão de Obra'!I$53</f>
        <v>0</v>
      </c>
      <c r="J6" s="90">
        <f>'1. Mão de Obra'!J$53</f>
        <v>0</v>
      </c>
      <c r="K6" s="90">
        <f>'1. Mão de Obra'!K$53</f>
        <v>0</v>
      </c>
      <c r="L6" s="90">
        <f>'1. Mão de Obra'!L$53</f>
        <v>0</v>
      </c>
      <c r="M6" s="90">
        <f>'1. Mão de Obra'!M$53</f>
        <v>0</v>
      </c>
      <c r="N6" s="7">
        <f>'1. Mão de Obra'!N$53</f>
        <v>0</v>
      </c>
      <c r="O6" s="189">
        <f>'1. Mão de Obra'!O$53</f>
        <v>0</v>
      </c>
      <c r="P6" s="125">
        <f>'1. Mão de Obra'!P$53</f>
        <v>0</v>
      </c>
      <c r="Q6" s="189">
        <f>'1. Mão de Obra'!Q$53</f>
        <v>0</v>
      </c>
      <c r="R6" s="125">
        <f>'1. Mão de Obra'!R$53</f>
        <v>0</v>
      </c>
      <c r="S6" s="7">
        <f>'1. Mão de Obra'!S$53</f>
        <v>0</v>
      </c>
      <c r="T6" s="7">
        <f>'1. Mão de Obra'!T$53</f>
        <v>0</v>
      </c>
      <c r="U6" s="7">
        <f>'1. Mão de Obra'!U$53</f>
        <v>0</v>
      </c>
      <c r="V6" s="7">
        <f>'1. Mão de Obra'!V$53</f>
        <v>0</v>
      </c>
      <c r="W6" s="7">
        <f>'1. Mão de Obra'!W$53</f>
        <v>0</v>
      </c>
    </row>
    <row r="7" spans="1:23" s="42" customFormat="1" ht="45" customHeight="1" x14ac:dyDescent="0.25">
      <c r="A7" s="8" t="s">
        <v>10</v>
      </c>
      <c r="B7" s="279" t="s">
        <v>236</v>
      </c>
      <c r="C7" s="279"/>
      <c r="D7" s="189">
        <f>'1. Mão de Obra'!D$64</f>
        <v>0</v>
      </c>
      <c r="E7" s="189">
        <f>'1. Mão de Obra'!E$64</f>
        <v>0</v>
      </c>
      <c r="F7" s="189">
        <f>'1. Mão de Obra'!F$64</f>
        <v>0</v>
      </c>
      <c r="G7" s="189">
        <f>'1. Mão de Obra'!G$64</f>
        <v>0</v>
      </c>
      <c r="H7" s="189">
        <f>'1. Mão de Obra'!H$64</f>
        <v>0</v>
      </c>
      <c r="I7" s="90">
        <f>'1. Mão de Obra'!I$64</f>
        <v>0</v>
      </c>
      <c r="J7" s="90">
        <f>'1. Mão de Obra'!J$64</f>
        <v>0</v>
      </c>
      <c r="K7" s="90">
        <f>'1. Mão de Obra'!K$64</f>
        <v>0</v>
      </c>
      <c r="L7" s="90">
        <f>'1. Mão de Obra'!L$64</f>
        <v>0</v>
      </c>
      <c r="M7" s="90">
        <f>'1. Mão de Obra'!M$64</f>
        <v>0</v>
      </c>
      <c r="N7" s="7">
        <f>'1. Mão de Obra'!N$64</f>
        <v>0</v>
      </c>
      <c r="O7" s="189">
        <f>'1. Mão de Obra'!O$64</f>
        <v>0</v>
      </c>
      <c r="P7" s="125">
        <f>'1. Mão de Obra'!P$64</f>
        <v>0</v>
      </c>
      <c r="Q7" s="189">
        <f>'1. Mão de Obra'!Q$64</f>
        <v>0</v>
      </c>
      <c r="R7" s="125">
        <f>'1. Mão de Obra'!R$64</f>
        <v>0</v>
      </c>
      <c r="S7" s="7">
        <f>'1. Mão de Obra'!S$64</f>
        <v>0</v>
      </c>
      <c r="T7" s="7">
        <f>'1. Mão de Obra'!T$64</f>
        <v>0</v>
      </c>
      <c r="U7" s="7">
        <f>'1. Mão de Obra'!U$64</f>
        <v>0</v>
      </c>
      <c r="V7" s="7">
        <f>'1. Mão de Obra'!V$64</f>
        <v>0</v>
      </c>
      <c r="W7" s="7">
        <f>'1. Mão de Obra'!W$64</f>
        <v>0</v>
      </c>
    </row>
    <row r="8" spans="1:23" s="42" customFormat="1" ht="45" customHeight="1" x14ac:dyDescent="0.25">
      <c r="A8" s="8" t="s">
        <v>11</v>
      </c>
      <c r="B8" s="279" t="s">
        <v>237</v>
      </c>
      <c r="C8" s="279"/>
      <c r="D8" s="189">
        <f>'1. Mão de Obra'!D$75</f>
        <v>0</v>
      </c>
      <c r="E8" s="189">
        <f>'1. Mão de Obra'!E$75</f>
        <v>0</v>
      </c>
      <c r="F8" s="189">
        <f>'1. Mão de Obra'!F$75</f>
        <v>0</v>
      </c>
      <c r="G8" s="189">
        <f>'1. Mão de Obra'!G$75</f>
        <v>0</v>
      </c>
      <c r="H8" s="189">
        <f>'1. Mão de Obra'!H$75</f>
        <v>0</v>
      </c>
      <c r="I8" s="90">
        <f>'1. Mão de Obra'!I$75</f>
        <v>0</v>
      </c>
      <c r="J8" s="90">
        <f>'1. Mão de Obra'!J$75</f>
        <v>0</v>
      </c>
      <c r="K8" s="90">
        <f>'1. Mão de Obra'!K$75</f>
        <v>0</v>
      </c>
      <c r="L8" s="90">
        <f>'1. Mão de Obra'!L$75</f>
        <v>0</v>
      </c>
      <c r="M8" s="90">
        <f>'1. Mão de Obra'!M$75</f>
        <v>0</v>
      </c>
      <c r="N8" s="7">
        <f>'1. Mão de Obra'!N$75</f>
        <v>0</v>
      </c>
      <c r="O8" s="189">
        <f>'1. Mão de Obra'!O$75</f>
        <v>0</v>
      </c>
      <c r="P8" s="125">
        <f>'1. Mão de Obra'!P$75</f>
        <v>0</v>
      </c>
      <c r="Q8" s="189">
        <f>'1. Mão de Obra'!Q$75</f>
        <v>0</v>
      </c>
      <c r="R8" s="125">
        <f>'1. Mão de Obra'!R$75</f>
        <v>0</v>
      </c>
      <c r="S8" s="7">
        <f>'1. Mão de Obra'!S$75</f>
        <v>0</v>
      </c>
      <c r="T8" s="7">
        <f>'1. Mão de Obra'!T$75</f>
        <v>0</v>
      </c>
      <c r="U8" s="7">
        <f>'1. Mão de Obra'!U$75</f>
        <v>0</v>
      </c>
      <c r="V8" s="7">
        <f>'1. Mão de Obra'!V$75</f>
        <v>0</v>
      </c>
      <c r="W8" s="7">
        <f>'1. Mão de Obra'!W$75</f>
        <v>0</v>
      </c>
    </row>
    <row r="9" spans="1:23" s="42" customFormat="1" ht="45" customHeight="1" x14ac:dyDescent="0.25">
      <c r="A9" s="8" t="s">
        <v>12</v>
      </c>
      <c r="B9" s="279" t="s">
        <v>238</v>
      </c>
      <c r="C9" s="279"/>
      <c r="D9" s="189">
        <f>'1. Mão de Obra'!D$81</f>
        <v>0</v>
      </c>
      <c r="E9" s="189">
        <f>'1. Mão de Obra'!E$81</f>
        <v>0</v>
      </c>
      <c r="F9" s="189">
        <f>'1. Mão de Obra'!F$81</f>
        <v>0</v>
      </c>
      <c r="G9" s="189">
        <f>'1. Mão de Obra'!G$81</f>
        <v>0</v>
      </c>
      <c r="H9" s="189">
        <f>'1. Mão de Obra'!H$81</f>
        <v>0</v>
      </c>
      <c r="I9" s="90">
        <f>'1. Mão de Obra'!I$81</f>
        <v>0</v>
      </c>
      <c r="J9" s="90">
        <f>'1. Mão de Obra'!J$81</f>
        <v>0</v>
      </c>
      <c r="K9" s="90">
        <f>'1. Mão de Obra'!K$81</f>
        <v>0</v>
      </c>
      <c r="L9" s="90">
        <f>'1. Mão de Obra'!L$81</f>
        <v>0</v>
      </c>
      <c r="M9" s="90">
        <f>'1. Mão de Obra'!M$81</f>
        <v>0</v>
      </c>
      <c r="N9" s="7">
        <f>'1. Mão de Obra'!N$81</f>
        <v>0</v>
      </c>
      <c r="O9" s="189">
        <f>'1. Mão de Obra'!O$81</f>
        <v>0</v>
      </c>
      <c r="P9" s="125">
        <f>'1. Mão de Obra'!P$81</f>
        <v>0</v>
      </c>
      <c r="Q9" s="189">
        <f>'1. Mão de Obra'!Q$81</f>
        <v>0</v>
      </c>
      <c r="R9" s="125">
        <f>'1. Mão de Obra'!R$81</f>
        <v>0</v>
      </c>
      <c r="S9" s="7">
        <f>'1. Mão de Obra'!S$81</f>
        <v>0</v>
      </c>
      <c r="T9" s="7">
        <f>'1. Mão de Obra'!T$81</f>
        <v>0</v>
      </c>
      <c r="U9" s="7">
        <f>'1. Mão de Obra'!U$81</f>
        <v>0</v>
      </c>
      <c r="V9" s="7">
        <f>'1. Mão de Obra'!V$81</f>
        <v>0</v>
      </c>
      <c r="W9" s="7">
        <f>'1. Mão de Obra'!W$81</f>
        <v>0</v>
      </c>
    </row>
    <row r="10" spans="1:23" ht="45" customHeight="1" x14ac:dyDescent="0.25">
      <c r="A10" s="277" t="s">
        <v>233</v>
      </c>
      <c r="B10" s="277"/>
      <c r="C10" s="277"/>
      <c r="D10" s="14">
        <f>SUM(D5:D9)</f>
        <v>0</v>
      </c>
      <c r="E10" s="14">
        <f t="shared" ref="E10:W10" si="0">SUM(E5:E9)</f>
        <v>0</v>
      </c>
      <c r="F10" s="14">
        <f t="shared" si="0"/>
        <v>0</v>
      </c>
      <c r="G10" s="14">
        <f t="shared" si="0"/>
        <v>0</v>
      </c>
      <c r="H10" s="14">
        <f t="shared" si="0"/>
        <v>0</v>
      </c>
      <c r="I10" s="14">
        <f t="shared" si="0"/>
        <v>0</v>
      </c>
      <c r="J10" s="14">
        <f t="shared" si="0"/>
        <v>0</v>
      </c>
      <c r="K10" s="14">
        <f t="shared" si="0"/>
        <v>0</v>
      </c>
      <c r="L10" s="14">
        <f t="shared" si="0"/>
        <v>0</v>
      </c>
      <c r="M10" s="14">
        <f t="shared" si="0"/>
        <v>0</v>
      </c>
      <c r="N10" s="14">
        <f t="shared" si="0"/>
        <v>0</v>
      </c>
      <c r="O10" s="14">
        <f t="shared" si="0"/>
        <v>0</v>
      </c>
      <c r="P10" s="14">
        <f t="shared" si="0"/>
        <v>0</v>
      </c>
      <c r="Q10" s="14">
        <f t="shared" ref="Q10" si="1">SUM(Q5:Q9)</f>
        <v>0</v>
      </c>
      <c r="R10" s="14">
        <f t="shared" si="0"/>
        <v>0</v>
      </c>
      <c r="S10" s="14">
        <f t="shared" si="0"/>
        <v>0</v>
      </c>
      <c r="T10" s="14">
        <f t="shared" si="0"/>
        <v>0</v>
      </c>
      <c r="U10" s="14">
        <f t="shared" si="0"/>
        <v>0</v>
      </c>
      <c r="V10" s="14">
        <f t="shared" si="0"/>
        <v>0</v>
      </c>
      <c r="W10" s="14">
        <f t="shared" si="0"/>
        <v>0</v>
      </c>
    </row>
  </sheetData>
  <mergeCells count="8">
    <mergeCell ref="A10:C10"/>
    <mergeCell ref="A1:W3"/>
    <mergeCell ref="B5:C5"/>
    <mergeCell ref="B6:C6"/>
    <mergeCell ref="A4:C4"/>
    <mergeCell ref="B9:C9"/>
    <mergeCell ref="B8:C8"/>
    <mergeCell ref="B7:C7"/>
  </mergeCells>
  <printOptions horizontalCentered="1" verticalCentered="1"/>
  <pageMargins left="0.19685039370078741" right="0.19685039370078741" top="0.19685039370078741" bottom="0.19685039370078741" header="0" footer="0"/>
  <pageSetup paperSize="9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opLeftCell="A67" zoomScaleNormal="100" workbookViewId="0">
      <selection activeCell="J78" sqref="J78"/>
    </sheetView>
  </sheetViews>
  <sheetFormatPr defaultColWidth="12.5703125" defaultRowHeight="15" customHeight="1" x14ac:dyDescent="0.2"/>
  <cols>
    <col min="1" max="1" width="7.140625" style="18" customWidth="1"/>
    <col min="2" max="2" width="53.7109375" style="18" customWidth="1"/>
    <col min="3" max="3" width="15.28515625" style="18" customWidth="1"/>
    <col min="4" max="4" width="14.5703125" style="18" customWidth="1"/>
    <col min="5" max="5" width="13.42578125" style="18" customWidth="1"/>
    <col min="6" max="6" width="14.140625" style="18" customWidth="1"/>
    <col min="7" max="7" width="14.42578125" style="18" customWidth="1"/>
    <col min="8" max="8" width="13.42578125" style="18" customWidth="1"/>
    <col min="9" max="9" width="14.5703125" style="18" bestFit="1" customWidth="1"/>
    <col min="10" max="17" width="8" style="18" customWidth="1"/>
    <col min="18" max="16384" width="12.5703125" style="18"/>
  </cols>
  <sheetData>
    <row r="1" spans="1:17" ht="15" customHeight="1" x14ac:dyDescent="0.3">
      <c r="B1" s="255" t="s">
        <v>464</v>
      </c>
    </row>
    <row r="2" spans="1:17" ht="18.75" customHeight="1" thickBot="1" x14ac:dyDescent="0.3">
      <c r="A2" s="15"/>
      <c r="B2" s="283" t="s">
        <v>98</v>
      </c>
      <c r="C2" s="283"/>
      <c r="D2" s="283"/>
      <c r="E2" s="283"/>
      <c r="F2" s="283"/>
      <c r="G2" s="283"/>
      <c r="H2" s="283"/>
      <c r="I2" s="283"/>
      <c r="J2" s="16"/>
      <c r="K2" s="16"/>
      <c r="L2" s="16"/>
      <c r="M2" s="16"/>
      <c r="N2" s="16"/>
      <c r="O2" s="16"/>
      <c r="P2" s="16"/>
      <c r="Q2" s="16"/>
    </row>
    <row r="3" spans="1:17" ht="21" customHeight="1" x14ac:dyDescent="0.25">
      <c r="A3" s="19"/>
      <c r="B3" s="286" t="s">
        <v>99</v>
      </c>
      <c r="C3" s="287"/>
      <c r="D3" s="287"/>
      <c r="E3" s="287"/>
      <c r="F3" s="287"/>
      <c r="G3" s="287"/>
      <c r="H3" s="287"/>
      <c r="I3" s="288"/>
      <c r="J3" s="16"/>
      <c r="K3" s="16"/>
      <c r="L3" s="16"/>
      <c r="M3" s="16"/>
      <c r="N3" s="16"/>
      <c r="O3" s="16"/>
      <c r="P3" s="16"/>
      <c r="Q3" s="16"/>
    </row>
    <row r="4" spans="1:17" ht="24" customHeight="1" thickBot="1" x14ac:dyDescent="0.3">
      <c r="A4" s="20"/>
      <c r="B4" s="289"/>
      <c r="C4" s="290"/>
      <c r="D4" s="290"/>
      <c r="E4" s="290"/>
      <c r="F4" s="290"/>
      <c r="G4" s="290"/>
      <c r="H4" s="290"/>
      <c r="I4" s="291"/>
      <c r="J4" s="16"/>
      <c r="K4" s="16"/>
      <c r="L4" s="16"/>
      <c r="M4" s="16"/>
      <c r="N4" s="16"/>
      <c r="O4" s="16"/>
      <c r="P4" s="16"/>
      <c r="Q4" s="16"/>
    </row>
    <row r="5" spans="1:17" ht="42" customHeight="1" thickBot="1" x14ac:dyDescent="0.3">
      <c r="A5" s="20"/>
      <c r="B5" s="131" t="s">
        <v>393</v>
      </c>
      <c r="C5" s="132" t="s">
        <v>100</v>
      </c>
      <c r="D5" s="132" t="s">
        <v>101</v>
      </c>
      <c r="E5" s="133" t="s">
        <v>102</v>
      </c>
      <c r="F5" s="134" t="s">
        <v>103</v>
      </c>
      <c r="G5" s="256" t="s">
        <v>146</v>
      </c>
      <c r="H5" s="256" t="s">
        <v>147</v>
      </c>
      <c r="I5" s="257" t="s">
        <v>227</v>
      </c>
      <c r="J5" s="16"/>
      <c r="K5" s="16"/>
      <c r="L5" s="16"/>
      <c r="M5" s="16"/>
      <c r="N5" s="16"/>
      <c r="O5" s="16"/>
      <c r="P5" s="16"/>
      <c r="Q5" s="16"/>
    </row>
    <row r="6" spans="1:17" ht="47.25" customHeight="1" x14ac:dyDescent="0.25">
      <c r="A6" s="21"/>
      <c r="B6" s="135" t="s">
        <v>104</v>
      </c>
      <c r="C6" s="136" t="s">
        <v>105</v>
      </c>
      <c r="D6" s="136" t="s">
        <v>101</v>
      </c>
      <c r="E6" s="137">
        <v>2</v>
      </c>
      <c r="F6" s="137">
        <v>12</v>
      </c>
      <c r="G6" s="138">
        <v>0</v>
      </c>
      <c r="H6" s="139">
        <f>E6*G6</f>
        <v>0</v>
      </c>
      <c r="I6" s="140">
        <f>H6/F6</f>
        <v>0</v>
      </c>
      <c r="J6" s="16"/>
      <c r="K6" s="16"/>
      <c r="L6" s="16"/>
      <c r="M6" s="16"/>
      <c r="N6" s="16"/>
      <c r="O6" s="16"/>
      <c r="P6" s="16"/>
      <c r="Q6" s="16"/>
    </row>
    <row r="7" spans="1:17" ht="63" customHeight="1" x14ac:dyDescent="0.25">
      <c r="A7" s="21"/>
      <c r="B7" s="141" t="s">
        <v>106</v>
      </c>
      <c r="C7" s="142" t="s">
        <v>105</v>
      </c>
      <c r="D7" s="142" t="s">
        <v>101</v>
      </c>
      <c r="E7" s="143">
        <v>3</v>
      </c>
      <c r="F7" s="144">
        <v>12</v>
      </c>
      <c r="G7" s="145">
        <v>0</v>
      </c>
      <c r="H7" s="146">
        <f t="shared" ref="H7:H11" si="0">E7*G7</f>
        <v>0</v>
      </c>
      <c r="I7" s="147">
        <f t="shared" ref="I7:I11" si="1">H7/F7</f>
        <v>0</v>
      </c>
      <c r="J7" s="16"/>
      <c r="K7" s="16"/>
      <c r="L7" s="16"/>
      <c r="M7" s="16"/>
      <c r="N7" s="16"/>
      <c r="O7" s="16"/>
      <c r="P7" s="16"/>
      <c r="Q7" s="16"/>
    </row>
    <row r="8" spans="1:17" ht="21" customHeight="1" x14ac:dyDescent="0.25">
      <c r="A8" s="21"/>
      <c r="B8" s="141" t="s">
        <v>107</v>
      </c>
      <c r="C8" s="142" t="s">
        <v>105</v>
      </c>
      <c r="D8" s="142" t="s">
        <v>101</v>
      </c>
      <c r="E8" s="143">
        <v>1</v>
      </c>
      <c r="F8" s="144">
        <v>24</v>
      </c>
      <c r="G8" s="145">
        <v>0</v>
      </c>
      <c r="H8" s="146">
        <f t="shared" si="0"/>
        <v>0</v>
      </c>
      <c r="I8" s="147">
        <f t="shared" si="1"/>
        <v>0</v>
      </c>
      <c r="J8" s="16"/>
      <c r="K8" s="16"/>
      <c r="L8" s="16"/>
      <c r="M8" s="16"/>
      <c r="N8" s="16"/>
      <c r="O8" s="16"/>
      <c r="P8" s="16"/>
      <c r="Q8" s="16"/>
    </row>
    <row r="9" spans="1:17" ht="63" customHeight="1" x14ac:dyDescent="0.25">
      <c r="A9" s="21"/>
      <c r="B9" s="141" t="s">
        <v>108</v>
      </c>
      <c r="C9" s="142" t="s">
        <v>109</v>
      </c>
      <c r="D9" s="142" t="s">
        <v>110</v>
      </c>
      <c r="E9" s="144">
        <v>2</v>
      </c>
      <c r="F9" s="144">
        <v>12</v>
      </c>
      <c r="G9" s="145">
        <v>0</v>
      </c>
      <c r="H9" s="146">
        <f t="shared" si="0"/>
        <v>0</v>
      </c>
      <c r="I9" s="147">
        <f t="shared" si="1"/>
        <v>0</v>
      </c>
      <c r="J9" s="16"/>
      <c r="K9" s="16"/>
      <c r="L9" s="16"/>
      <c r="M9" s="16"/>
      <c r="N9" s="16"/>
      <c r="O9" s="16"/>
      <c r="P9" s="16"/>
      <c r="Q9" s="16"/>
    </row>
    <row r="10" spans="1:17" ht="31.5" customHeight="1" x14ac:dyDescent="0.25">
      <c r="A10" s="21"/>
      <c r="B10" s="141" t="s">
        <v>111</v>
      </c>
      <c r="C10" s="142" t="s">
        <v>109</v>
      </c>
      <c r="D10" s="142" t="s">
        <v>110</v>
      </c>
      <c r="E10" s="144">
        <v>1</v>
      </c>
      <c r="F10" s="144">
        <v>12</v>
      </c>
      <c r="G10" s="145">
        <v>0</v>
      </c>
      <c r="H10" s="146">
        <f t="shared" si="0"/>
        <v>0</v>
      </c>
      <c r="I10" s="147">
        <f t="shared" si="1"/>
        <v>0</v>
      </c>
      <c r="J10" s="16"/>
      <c r="K10" s="16"/>
      <c r="L10" s="16"/>
      <c r="M10" s="16"/>
      <c r="N10" s="16"/>
      <c r="O10" s="16"/>
      <c r="P10" s="16"/>
      <c r="Q10" s="16"/>
    </row>
    <row r="11" spans="1:17" ht="33" customHeight="1" thickBot="1" x14ac:dyDescent="0.3">
      <c r="A11" s="21"/>
      <c r="B11" s="148" t="s">
        <v>112</v>
      </c>
      <c r="C11" s="149" t="s">
        <v>109</v>
      </c>
      <c r="D11" s="149" t="s">
        <v>110</v>
      </c>
      <c r="E11" s="150">
        <v>24</v>
      </c>
      <c r="F11" s="150">
        <v>12</v>
      </c>
      <c r="G11" s="151">
        <v>0</v>
      </c>
      <c r="H11" s="152">
        <f t="shared" si="0"/>
        <v>0</v>
      </c>
      <c r="I11" s="153">
        <f t="shared" si="1"/>
        <v>0</v>
      </c>
      <c r="J11" s="16"/>
      <c r="K11" s="16"/>
      <c r="L11" s="16"/>
      <c r="M11" s="16"/>
      <c r="N11" s="16"/>
      <c r="O11" s="16"/>
      <c r="P11" s="16"/>
      <c r="Q11" s="16"/>
    </row>
    <row r="12" spans="1:17" ht="18.75" customHeight="1" thickBot="1" x14ac:dyDescent="0.3">
      <c r="A12" s="21"/>
      <c r="B12" s="154"/>
      <c r="C12" s="155"/>
      <c r="D12" s="155"/>
      <c r="E12" s="155"/>
      <c r="F12" s="155"/>
      <c r="G12" s="156"/>
      <c r="H12" s="156"/>
      <c r="I12" s="157">
        <f>SUM(I6:I11)</f>
        <v>0</v>
      </c>
      <c r="J12" s="16"/>
      <c r="K12" s="16"/>
      <c r="L12" s="16"/>
      <c r="M12" s="16"/>
      <c r="N12" s="16"/>
      <c r="O12" s="16"/>
      <c r="P12" s="16"/>
      <c r="Q12" s="16"/>
    </row>
    <row r="13" spans="1:17" ht="16.5" customHeight="1" thickBot="1" x14ac:dyDescent="0.3">
      <c r="A13" s="15"/>
      <c r="B13" s="292" t="s">
        <v>387</v>
      </c>
      <c r="C13" s="293"/>
      <c r="D13" s="293"/>
      <c r="E13" s="293"/>
      <c r="F13" s="293"/>
      <c r="G13" s="293"/>
      <c r="H13" s="293"/>
      <c r="I13" s="291"/>
      <c r="J13" s="16"/>
      <c r="K13" s="16"/>
      <c r="L13" s="16"/>
      <c r="M13" s="16"/>
      <c r="N13" s="16"/>
      <c r="O13" s="16"/>
      <c r="P13" s="16"/>
      <c r="Q13" s="16"/>
    </row>
    <row r="14" spans="1:17" ht="48.75" customHeight="1" thickBot="1" x14ac:dyDescent="0.3">
      <c r="A14" s="20"/>
      <c r="B14" s="158" t="s">
        <v>393</v>
      </c>
      <c r="C14" s="159" t="s">
        <v>113</v>
      </c>
      <c r="D14" s="159" t="s">
        <v>101</v>
      </c>
      <c r="E14" s="160" t="s">
        <v>102</v>
      </c>
      <c r="F14" s="160" t="s">
        <v>103</v>
      </c>
      <c r="G14" s="258" t="s">
        <v>146</v>
      </c>
      <c r="H14" s="258" t="s">
        <v>147</v>
      </c>
      <c r="I14" s="259" t="s">
        <v>227</v>
      </c>
      <c r="J14" s="16"/>
      <c r="K14" s="16"/>
      <c r="L14" s="16"/>
      <c r="M14" s="16"/>
      <c r="N14" s="16"/>
      <c r="O14" s="16"/>
      <c r="P14" s="16"/>
      <c r="Q14" s="16"/>
    </row>
    <row r="15" spans="1:17" ht="47.25" customHeight="1" x14ac:dyDescent="0.25">
      <c r="A15" s="22"/>
      <c r="B15" s="161" t="s">
        <v>114</v>
      </c>
      <c r="C15" s="136" t="s">
        <v>105</v>
      </c>
      <c r="D15" s="136" t="s">
        <v>101</v>
      </c>
      <c r="E15" s="137">
        <v>2</v>
      </c>
      <c r="F15" s="137">
        <v>12</v>
      </c>
      <c r="G15" s="138">
        <v>0</v>
      </c>
      <c r="H15" s="139">
        <f t="shared" ref="H15:H20" si="2">E15*G15</f>
        <v>0</v>
      </c>
      <c r="I15" s="140">
        <f t="shared" ref="I15:I20" si="3">H15/F15</f>
        <v>0</v>
      </c>
      <c r="J15" s="16"/>
      <c r="K15" s="16"/>
      <c r="L15" s="16"/>
      <c r="M15" s="16"/>
      <c r="N15" s="16"/>
      <c r="O15" s="16"/>
      <c r="P15" s="16"/>
      <c r="Q15" s="16"/>
    </row>
    <row r="16" spans="1:17" ht="63" customHeight="1" x14ac:dyDescent="0.25">
      <c r="A16" s="22"/>
      <c r="B16" s="162" t="s">
        <v>394</v>
      </c>
      <c r="C16" s="142" t="s">
        <v>105</v>
      </c>
      <c r="D16" s="142" t="s">
        <v>101</v>
      </c>
      <c r="E16" s="143">
        <v>3</v>
      </c>
      <c r="F16" s="144">
        <v>12</v>
      </c>
      <c r="G16" s="145">
        <v>0</v>
      </c>
      <c r="H16" s="146">
        <f t="shared" si="2"/>
        <v>0</v>
      </c>
      <c r="I16" s="147">
        <f t="shared" si="3"/>
        <v>0</v>
      </c>
      <c r="J16" s="16"/>
      <c r="K16" s="16"/>
      <c r="L16" s="16"/>
      <c r="M16" s="16"/>
      <c r="N16" s="16"/>
      <c r="O16" s="16"/>
      <c r="P16" s="16"/>
      <c r="Q16" s="16"/>
    </row>
    <row r="17" spans="1:17" ht="24.75" customHeight="1" x14ac:dyDescent="0.25">
      <c r="A17" s="22"/>
      <c r="B17" s="163" t="s">
        <v>107</v>
      </c>
      <c r="C17" s="142" t="s">
        <v>105</v>
      </c>
      <c r="D17" s="142" t="s">
        <v>101</v>
      </c>
      <c r="E17" s="143">
        <v>1</v>
      </c>
      <c r="F17" s="144">
        <v>24</v>
      </c>
      <c r="G17" s="145">
        <v>0</v>
      </c>
      <c r="H17" s="146">
        <f t="shared" si="2"/>
        <v>0</v>
      </c>
      <c r="I17" s="147">
        <f t="shared" si="3"/>
        <v>0</v>
      </c>
      <c r="J17" s="16"/>
      <c r="K17" s="16"/>
      <c r="L17" s="16"/>
      <c r="M17" s="16"/>
      <c r="N17" s="16"/>
      <c r="O17" s="16"/>
      <c r="P17" s="16"/>
      <c r="Q17" s="16"/>
    </row>
    <row r="18" spans="1:17" ht="63" customHeight="1" x14ac:dyDescent="0.25">
      <c r="A18" s="22"/>
      <c r="B18" s="163" t="s">
        <v>115</v>
      </c>
      <c r="C18" s="142" t="s">
        <v>109</v>
      </c>
      <c r="D18" s="142" t="s">
        <v>110</v>
      </c>
      <c r="E18" s="144">
        <v>2</v>
      </c>
      <c r="F18" s="144">
        <v>12</v>
      </c>
      <c r="G18" s="145">
        <v>0</v>
      </c>
      <c r="H18" s="146">
        <f t="shared" si="2"/>
        <v>0</v>
      </c>
      <c r="I18" s="147">
        <f t="shared" si="3"/>
        <v>0</v>
      </c>
      <c r="J18" s="16"/>
      <c r="K18" s="16"/>
      <c r="L18" s="16"/>
      <c r="M18" s="16"/>
      <c r="N18" s="16"/>
      <c r="O18" s="16"/>
      <c r="P18" s="16"/>
      <c r="Q18" s="16"/>
    </row>
    <row r="19" spans="1:17" ht="31.5" customHeight="1" x14ac:dyDescent="0.25">
      <c r="A19" s="22"/>
      <c r="B19" s="163" t="s">
        <v>111</v>
      </c>
      <c r="C19" s="142" t="s">
        <v>109</v>
      </c>
      <c r="D19" s="142" t="s">
        <v>110</v>
      </c>
      <c r="E19" s="144">
        <v>1</v>
      </c>
      <c r="F19" s="144">
        <v>12</v>
      </c>
      <c r="G19" s="145">
        <v>0</v>
      </c>
      <c r="H19" s="146">
        <f t="shared" si="2"/>
        <v>0</v>
      </c>
      <c r="I19" s="147">
        <f t="shared" si="3"/>
        <v>0</v>
      </c>
      <c r="J19" s="16"/>
      <c r="K19" s="16"/>
      <c r="L19" s="16"/>
      <c r="M19" s="16"/>
      <c r="N19" s="16"/>
      <c r="O19" s="16"/>
      <c r="P19" s="16"/>
      <c r="Q19" s="16"/>
    </row>
    <row r="20" spans="1:17" ht="32.25" customHeight="1" thickBot="1" x14ac:dyDescent="0.3">
      <c r="A20" s="21"/>
      <c r="B20" s="164" t="s">
        <v>395</v>
      </c>
      <c r="C20" s="149" t="s">
        <v>109</v>
      </c>
      <c r="D20" s="149" t="s">
        <v>110</v>
      </c>
      <c r="E20" s="150">
        <v>24</v>
      </c>
      <c r="F20" s="150">
        <v>12</v>
      </c>
      <c r="G20" s="151">
        <v>0</v>
      </c>
      <c r="H20" s="152">
        <f t="shared" si="2"/>
        <v>0</v>
      </c>
      <c r="I20" s="153">
        <f t="shared" si="3"/>
        <v>0</v>
      </c>
      <c r="J20" s="16"/>
      <c r="K20" s="16"/>
      <c r="L20" s="16"/>
      <c r="M20" s="16"/>
      <c r="N20" s="16"/>
      <c r="O20" s="16"/>
      <c r="P20" s="16"/>
      <c r="Q20" s="16"/>
    </row>
    <row r="21" spans="1:17" ht="18.75" customHeight="1" thickBot="1" x14ac:dyDescent="0.3">
      <c r="A21" s="21"/>
      <c r="B21" s="165"/>
      <c r="C21" s="155"/>
      <c r="D21" s="155"/>
      <c r="E21" s="155"/>
      <c r="F21" s="155"/>
      <c r="G21" s="156"/>
      <c r="H21" s="156"/>
      <c r="I21" s="157">
        <f>SUM(I15:I20)</f>
        <v>0</v>
      </c>
      <c r="J21" s="16"/>
      <c r="K21" s="16"/>
      <c r="L21" s="16"/>
      <c r="M21" s="16"/>
      <c r="N21" s="16"/>
      <c r="O21" s="16"/>
      <c r="P21" s="16"/>
      <c r="Q21" s="16"/>
    </row>
    <row r="22" spans="1:17" ht="16.5" customHeight="1" thickBot="1" x14ac:dyDescent="0.3">
      <c r="A22" s="23"/>
      <c r="B22" s="292" t="s">
        <v>388</v>
      </c>
      <c r="C22" s="293"/>
      <c r="D22" s="293"/>
      <c r="E22" s="293"/>
      <c r="F22" s="293"/>
      <c r="G22" s="293"/>
      <c r="H22" s="293"/>
      <c r="I22" s="291"/>
      <c r="J22" s="16"/>
      <c r="K22" s="16"/>
      <c r="L22" s="16"/>
      <c r="M22" s="16"/>
      <c r="N22" s="16"/>
      <c r="O22" s="16"/>
      <c r="P22" s="16"/>
      <c r="Q22" s="16"/>
    </row>
    <row r="23" spans="1:17" ht="32.25" customHeight="1" thickBot="1" x14ac:dyDescent="0.3">
      <c r="A23" s="20"/>
      <c r="B23" s="158" t="s">
        <v>393</v>
      </c>
      <c r="C23" s="159" t="s">
        <v>113</v>
      </c>
      <c r="D23" s="159" t="s">
        <v>101</v>
      </c>
      <c r="E23" s="160" t="s">
        <v>102</v>
      </c>
      <c r="F23" s="160" t="s">
        <v>103</v>
      </c>
      <c r="G23" s="258" t="s">
        <v>146</v>
      </c>
      <c r="H23" s="258" t="s">
        <v>147</v>
      </c>
      <c r="I23" s="259" t="s">
        <v>227</v>
      </c>
      <c r="J23" s="16"/>
      <c r="K23" s="16"/>
      <c r="L23" s="16"/>
      <c r="M23" s="16"/>
      <c r="N23" s="16"/>
      <c r="O23" s="16"/>
      <c r="P23" s="16"/>
      <c r="Q23" s="16"/>
    </row>
    <row r="24" spans="1:17" ht="47.25" customHeight="1" x14ac:dyDescent="0.25">
      <c r="A24" s="21"/>
      <c r="B24" s="166" t="s">
        <v>116</v>
      </c>
      <c r="C24" s="136" t="s">
        <v>105</v>
      </c>
      <c r="D24" s="136" t="s">
        <v>101</v>
      </c>
      <c r="E24" s="137">
        <v>2</v>
      </c>
      <c r="F24" s="137">
        <v>12</v>
      </c>
      <c r="G24" s="138">
        <v>0</v>
      </c>
      <c r="H24" s="139">
        <f t="shared" ref="H24:H34" si="4">E24*G24</f>
        <v>0</v>
      </c>
      <c r="I24" s="140">
        <f t="shared" ref="I24:I34" si="5">H24/F24</f>
        <v>0</v>
      </c>
      <c r="J24" s="16"/>
      <c r="K24" s="16"/>
      <c r="L24" s="16"/>
      <c r="M24" s="16"/>
      <c r="N24" s="16"/>
      <c r="O24" s="16"/>
      <c r="P24" s="16"/>
      <c r="Q24" s="16"/>
    </row>
    <row r="25" spans="1:17" ht="63" customHeight="1" x14ac:dyDescent="0.25">
      <c r="A25" s="21"/>
      <c r="B25" s="141" t="s">
        <v>117</v>
      </c>
      <c r="C25" s="142" t="s">
        <v>105</v>
      </c>
      <c r="D25" s="142" t="s">
        <v>101</v>
      </c>
      <c r="E25" s="144">
        <v>3</v>
      </c>
      <c r="F25" s="144">
        <v>12</v>
      </c>
      <c r="G25" s="145">
        <v>0</v>
      </c>
      <c r="H25" s="146">
        <f t="shared" si="4"/>
        <v>0</v>
      </c>
      <c r="I25" s="147">
        <f t="shared" si="5"/>
        <v>0</v>
      </c>
      <c r="J25" s="16"/>
      <c r="K25" s="16"/>
      <c r="L25" s="16"/>
      <c r="M25" s="16"/>
      <c r="N25" s="16"/>
      <c r="O25" s="16"/>
      <c r="P25" s="16"/>
      <c r="Q25" s="16"/>
    </row>
    <row r="26" spans="1:17" ht="15.75" customHeight="1" x14ac:dyDescent="0.25">
      <c r="A26" s="21"/>
      <c r="B26" s="141" t="s">
        <v>107</v>
      </c>
      <c r="C26" s="142" t="s">
        <v>105</v>
      </c>
      <c r="D26" s="142" t="s">
        <v>101</v>
      </c>
      <c r="E26" s="144">
        <v>1</v>
      </c>
      <c r="F26" s="144">
        <v>24</v>
      </c>
      <c r="G26" s="145">
        <v>0</v>
      </c>
      <c r="H26" s="146">
        <f t="shared" si="4"/>
        <v>0</v>
      </c>
      <c r="I26" s="147">
        <f t="shared" si="5"/>
        <v>0</v>
      </c>
      <c r="J26" s="16"/>
      <c r="K26" s="16"/>
      <c r="L26" s="16"/>
      <c r="M26" s="16"/>
      <c r="N26" s="16"/>
      <c r="O26" s="16"/>
      <c r="P26" s="16"/>
      <c r="Q26" s="16"/>
    </row>
    <row r="27" spans="1:17" ht="63" customHeight="1" x14ac:dyDescent="0.25">
      <c r="A27" s="21"/>
      <c r="B27" s="141" t="s">
        <v>118</v>
      </c>
      <c r="C27" s="142" t="s">
        <v>109</v>
      </c>
      <c r="D27" s="142" t="s">
        <v>110</v>
      </c>
      <c r="E27" s="144">
        <v>2</v>
      </c>
      <c r="F27" s="144">
        <v>12</v>
      </c>
      <c r="G27" s="145">
        <v>0</v>
      </c>
      <c r="H27" s="146">
        <f t="shared" si="4"/>
        <v>0</v>
      </c>
      <c r="I27" s="147">
        <f t="shared" si="5"/>
        <v>0</v>
      </c>
      <c r="J27" s="16"/>
      <c r="K27" s="16"/>
      <c r="L27" s="16"/>
      <c r="M27" s="16"/>
      <c r="N27" s="16"/>
      <c r="O27" s="16"/>
      <c r="P27" s="16"/>
      <c r="Q27" s="16"/>
    </row>
    <row r="28" spans="1:17" ht="37.5" customHeight="1" x14ac:dyDescent="0.25">
      <c r="A28" s="21"/>
      <c r="B28" s="141" t="s">
        <v>119</v>
      </c>
      <c r="C28" s="142" t="s">
        <v>109</v>
      </c>
      <c r="D28" s="142" t="s">
        <v>110</v>
      </c>
      <c r="E28" s="144">
        <v>1</v>
      </c>
      <c r="F28" s="144">
        <v>12</v>
      </c>
      <c r="G28" s="145">
        <v>0</v>
      </c>
      <c r="H28" s="146">
        <f t="shared" si="4"/>
        <v>0</v>
      </c>
      <c r="I28" s="147">
        <f t="shared" si="5"/>
        <v>0</v>
      </c>
      <c r="J28" s="16"/>
      <c r="K28" s="16"/>
      <c r="L28" s="16"/>
      <c r="M28" s="16"/>
      <c r="N28" s="16"/>
      <c r="O28" s="16"/>
      <c r="P28" s="16"/>
      <c r="Q28" s="16"/>
    </row>
    <row r="29" spans="1:17" ht="31.5" customHeight="1" x14ac:dyDescent="0.25">
      <c r="A29" s="22"/>
      <c r="B29" s="162" t="s">
        <v>120</v>
      </c>
      <c r="C29" s="167" t="s">
        <v>105</v>
      </c>
      <c r="D29" s="142" t="s">
        <v>101</v>
      </c>
      <c r="E29" s="144">
        <v>12</v>
      </c>
      <c r="F29" s="144">
        <v>12</v>
      </c>
      <c r="G29" s="145">
        <v>0</v>
      </c>
      <c r="H29" s="146">
        <f t="shared" si="4"/>
        <v>0</v>
      </c>
      <c r="I29" s="147">
        <f t="shared" si="5"/>
        <v>0</v>
      </c>
      <c r="J29" s="16"/>
      <c r="K29" s="16"/>
      <c r="L29" s="16"/>
      <c r="M29" s="16"/>
      <c r="N29" s="16"/>
      <c r="O29" s="16"/>
      <c r="P29" s="16"/>
      <c r="Q29" s="16"/>
    </row>
    <row r="30" spans="1:17" ht="31.5" customHeight="1" x14ac:dyDescent="0.25">
      <c r="A30" s="21"/>
      <c r="B30" s="168" t="s">
        <v>396</v>
      </c>
      <c r="C30" s="142" t="s">
        <v>109</v>
      </c>
      <c r="D30" s="142" t="s">
        <v>110</v>
      </c>
      <c r="E30" s="144">
        <v>24</v>
      </c>
      <c r="F30" s="144">
        <v>12</v>
      </c>
      <c r="G30" s="145">
        <v>0</v>
      </c>
      <c r="H30" s="146">
        <f t="shared" si="4"/>
        <v>0</v>
      </c>
      <c r="I30" s="147">
        <f t="shared" si="5"/>
        <v>0</v>
      </c>
      <c r="J30" s="16"/>
      <c r="K30" s="16"/>
      <c r="L30" s="16"/>
      <c r="M30" s="16"/>
      <c r="N30" s="16"/>
      <c r="O30" s="16"/>
      <c r="P30" s="16"/>
      <c r="Q30" s="16"/>
    </row>
    <row r="31" spans="1:17" ht="60.75" customHeight="1" x14ac:dyDescent="0.25">
      <c r="A31" s="24"/>
      <c r="B31" s="169" t="s">
        <v>121</v>
      </c>
      <c r="C31" s="170" t="s">
        <v>109</v>
      </c>
      <c r="D31" s="170" t="s">
        <v>101</v>
      </c>
      <c r="E31" s="144">
        <v>24</v>
      </c>
      <c r="F31" s="144">
        <v>12</v>
      </c>
      <c r="G31" s="145">
        <v>0</v>
      </c>
      <c r="H31" s="146">
        <f t="shared" si="4"/>
        <v>0</v>
      </c>
      <c r="I31" s="147">
        <f t="shared" si="5"/>
        <v>0</v>
      </c>
      <c r="J31" s="16"/>
      <c r="K31" s="16"/>
      <c r="L31" s="16"/>
      <c r="M31" s="16"/>
      <c r="N31" s="16"/>
      <c r="O31" s="16"/>
      <c r="P31" s="16"/>
      <c r="Q31" s="16"/>
    </row>
    <row r="32" spans="1:17" ht="78.75" customHeight="1" x14ac:dyDescent="0.25">
      <c r="A32" s="21"/>
      <c r="B32" s="141" t="s">
        <v>122</v>
      </c>
      <c r="C32" s="142" t="s">
        <v>109</v>
      </c>
      <c r="D32" s="142" t="s">
        <v>101</v>
      </c>
      <c r="E32" s="144">
        <v>2</v>
      </c>
      <c r="F32" s="144">
        <v>12</v>
      </c>
      <c r="G32" s="145">
        <v>0</v>
      </c>
      <c r="H32" s="146">
        <f t="shared" si="4"/>
        <v>0</v>
      </c>
      <c r="I32" s="147">
        <f t="shared" si="5"/>
        <v>0</v>
      </c>
      <c r="J32" s="16"/>
      <c r="K32" s="16"/>
      <c r="L32" s="16"/>
      <c r="M32" s="16"/>
      <c r="N32" s="16"/>
      <c r="O32" s="16"/>
      <c r="P32" s="16"/>
      <c r="Q32" s="16"/>
    </row>
    <row r="33" spans="1:17" ht="31.5" customHeight="1" x14ac:dyDescent="0.25">
      <c r="A33" s="21"/>
      <c r="B33" s="141" t="s">
        <v>123</v>
      </c>
      <c r="C33" s="142" t="s">
        <v>109</v>
      </c>
      <c r="D33" s="142" t="s">
        <v>101</v>
      </c>
      <c r="E33" s="144">
        <v>1</v>
      </c>
      <c r="F33" s="144">
        <v>12</v>
      </c>
      <c r="G33" s="145">
        <v>0</v>
      </c>
      <c r="H33" s="146">
        <f t="shared" si="4"/>
        <v>0</v>
      </c>
      <c r="I33" s="147">
        <f t="shared" si="5"/>
        <v>0</v>
      </c>
      <c r="J33" s="16"/>
      <c r="K33" s="16"/>
      <c r="L33" s="16"/>
      <c r="M33" s="16"/>
      <c r="N33" s="16"/>
      <c r="O33" s="16"/>
      <c r="P33" s="16"/>
      <c r="Q33" s="16"/>
    </row>
    <row r="34" spans="1:17" ht="63.75" customHeight="1" thickBot="1" x14ac:dyDescent="0.3">
      <c r="A34" s="21"/>
      <c r="B34" s="164" t="s">
        <v>397</v>
      </c>
      <c r="C34" s="149" t="s">
        <v>109</v>
      </c>
      <c r="D34" s="149" t="s">
        <v>101</v>
      </c>
      <c r="E34" s="150">
        <v>1</v>
      </c>
      <c r="F34" s="150">
        <v>12</v>
      </c>
      <c r="G34" s="151">
        <v>0</v>
      </c>
      <c r="H34" s="152">
        <f t="shared" si="4"/>
        <v>0</v>
      </c>
      <c r="I34" s="153">
        <f t="shared" si="5"/>
        <v>0</v>
      </c>
      <c r="J34" s="16"/>
      <c r="K34" s="16"/>
      <c r="L34" s="16"/>
      <c r="M34" s="16"/>
      <c r="N34" s="16"/>
      <c r="O34" s="16"/>
      <c r="P34" s="16"/>
      <c r="Q34" s="16"/>
    </row>
    <row r="35" spans="1:17" ht="18.75" customHeight="1" thickBot="1" x14ac:dyDescent="0.3">
      <c r="A35" s="21"/>
      <c r="B35" s="165"/>
      <c r="C35" s="155"/>
      <c r="D35" s="155"/>
      <c r="E35" s="155"/>
      <c r="F35" s="155"/>
      <c r="G35" s="156"/>
      <c r="H35" s="156"/>
      <c r="I35" s="157">
        <f>SUM(I24:I34)</f>
        <v>0</v>
      </c>
      <c r="J35" s="16"/>
      <c r="K35" s="16"/>
      <c r="L35" s="16"/>
      <c r="M35" s="16"/>
      <c r="N35" s="16"/>
      <c r="O35" s="16"/>
      <c r="P35" s="16"/>
      <c r="Q35" s="16"/>
    </row>
    <row r="36" spans="1:17" ht="15.75" customHeight="1" thickBot="1" x14ac:dyDescent="0.3">
      <c r="A36" s="21"/>
      <c r="B36" s="292" t="s">
        <v>124</v>
      </c>
      <c r="C36" s="293"/>
      <c r="D36" s="293"/>
      <c r="E36" s="293"/>
      <c r="F36" s="293"/>
      <c r="G36" s="293"/>
      <c r="H36" s="293"/>
      <c r="I36" s="291"/>
      <c r="J36" s="16"/>
      <c r="K36" s="16"/>
      <c r="L36" s="16"/>
      <c r="M36" s="16"/>
      <c r="N36" s="16"/>
      <c r="O36" s="16"/>
      <c r="P36" s="16"/>
      <c r="Q36" s="16"/>
    </row>
    <row r="37" spans="1:17" ht="30.75" thickBot="1" x14ac:dyDescent="0.3">
      <c r="A37" s="21"/>
      <c r="B37" s="158" t="s">
        <v>393</v>
      </c>
      <c r="C37" s="159" t="s">
        <v>100</v>
      </c>
      <c r="D37" s="159" t="s">
        <v>101</v>
      </c>
      <c r="E37" s="160" t="s">
        <v>102</v>
      </c>
      <c r="F37" s="160" t="s">
        <v>103</v>
      </c>
      <c r="G37" s="258" t="s">
        <v>146</v>
      </c>
      <c r="H37" s="258" t="s">
        <v>147</v>
      </c>
      <c r="I37" s="259" t="s">
        <v>227</v>
      </c>
      <c r="J37" s="16"/>
      <c r="K37" s="16"/>
      <c r="L37" s="16"/>
      <c r="M37" s="16"/>
      <c r="N37" s="16"/>
      <c r="O37" s="16"/>
      <c r="P37" s="16"/>
      <c r="Q37" s="16"/>
    </row>
    <row r="38" spans="1:17" ht="45" x14ac:dyDescent="0.25">
      <c r="A38" s="21"/>
      <c r="B38" s="135" t="s">
        <v>104</v>
      </c>
      <c r="C38" s="136" t="s">
        <v>105</v>
      </c>
      <c r="D38" s="136" t="s">
        <v>101</v>
      </c>
      <c r="E38" s="137">
        <v>2</v>
      </c>
      <c r="F38" s="137">
        <v>12</v>
      </c>
      <c r="G38" s="171">
        <v>0</v>
      </c>
      <c r="H38" s="139">
        <f t="shared" ref="H38:H44" si="6">E38*G38</f>
        <v>0</v>
      </c>
      <c r="I38" s="140">
        <f t="shared" ref="I38:I44" si="7">H38/F38</f>
        <v>0</v>
      </c>
      <c r="J38" s="16"/>
      <c r="K38" s="16"/>
      <c r="L38" s="16"/>
      <c r="M38" s="16"/>
      <c r="N38" s="16"/>
      <c r="O38" s="16"/>
      <c r="P38" s="16"/>
      <c r="Q38" s="16"/>
    </row>
    <row r="39" spans="1:17" ht="45" x14ac:dyDescent="0.25">
      <c r="A39" s="21"/>
      <c r="B39" s="141" t="s">
        <v>106</v>
      </c>
      <c r="C39" s="142" t="s">
        <v>105</v>
      </c>
      <c r="D39" s="142" t="s">
        <v>101</v>
      </c>
      <c r="E39" s="144">
        <v>3</v>
      </c>
      <c r="F39" s="144">
        <v>12</v>
      </c>
      <c r="G39" s="172">
        <v>0</v>
      </c>
      <c r="H39" s="146">
        <f t="shared" si="6"/>
        <v>0</v>
      </c>
      <c r="I39" s="147">
        <f t="shared" si="7"/>
        <v>0</v>
      </c>
      <c r="J39" s="16"/>
      <c r="K39" s="16"/>
      <c r="L39" s="16"/>
      <c r="M39" s="16"/>
      <c r="N39" s="16"/>
      <c r="O39" s="16"/>
      <c r="P39" s="16"/>
      <c r="Q39" s="16"/>
    </row>
    <row r="40" spans="1:17" ht="15.75" x14ac:dyDescent="0.25">
      <c r="A40" s="21"/>
      <c r="B40" s="141" t="s">
        <v>107</v>
      </c>
      <c r="C40" s="142" t="s">
        <v>105</v>
      </c>
      <c r="D40" s="142" t="s">
        <v>101</v>
      </c>
      <c r="E40" s="144">
        <v>1</v>
      </c>
      <c r="F40" s="144">
        <v>24</v>
      </c>
      <c r="G40" s="172">
        <v>0</v>
      </c>
      <c r="H40" s="146">
        <f t="shared" si="6"/>
        <v>0</v>
      </c>
      <c r="I40" s="147">
        <f t="shared" si="7"/>
        <v>0</v>
      </c>
      <c r="J40" s="16"/>
      <c r="K40" s="16"/>
      <c r="L40" s="16"/>
      <c r="M40" s="16"/>
      <c r="N40" s="16"/>
      <c r="O40" s="16"/>
      <c r="P40" s="16"/>
      <c r="Q40" s="16"/>
    </row>
    <row r="41" spans="1:17" ht="45" x14ac:dyDescent="0.25">
      <c r="A41" s="21"/>
      <c r="B41" s="141" t="s">
        <v>108</v>
      </c>
      <c r="C41" s="142" t="s">
        <v>109</v>
      </c>
      <c r="D41" s="142" t="s">
        <v>110</v>
      </c>
      <c r="E41" s="144">
        <v>2</v>
      </c>
      <c r="F41" s="144">
        <v>12</v>
      </c>
      <c r="G41" s="172">
        <v>0</v>
      </c>
      <c r="H41" s="146">
        <f t="shared" si="6"/>
        <v>0</v>
      </c>
      <c r="I41" s="147">
        <f t="shared" si="7"/>
        <v>0</v>
      </c>
      <c r="J41" s="16"/>
      <c r="K41" s="16"/>
      <c r="L41" s="16"/>
      <c r="M41" s="16"/>
      <c r="N41" s="16"/>
      <c r="O41" s="16"/>
      <c r="P41" s="16"/>
      <c r="Q41" s="16"/>
    </row>
    <row r="42" spans="1:17" ht="30" x14ac:dyDescent="0.25">
      <c r="A42" s="21"/>
      <c r="B42" s="141" t="s">
        <v>111</v>
      </c>
      <c r="C42" s="142" t="s">
        <v>109</v>
      </c>
      <c r="D42" s="142" t="s">
        <v>110</v>
      </c>
      <c r="E42" s="144">
        <v>1</v>
      </c>
      <c r="F42" s="144">
        <v>12</v>
      </c>
      <c r="G42" s="172">
        <v>0</v>
      </c>
      <c r="H42" s="146">
        <f t="shared" si="6"/>
        <v>0</v>
      </c>
      <c r="I42" s="147">
        <f t="shared" si="7"/>
        <v>0</v>
      </c>
      <c r="J42" s="16"/>
      <c r="K42" s="16"/>
      <c r="L42" s="16"/>
      <c r="M42" s="16"/>
      <c r="N42" s="16"/>
      <c r="O42" s="16"/>
      <c r="P42" s="16"/>
      <c r="Q42" s="16"/>
    </row>
    <row r="43" spans="1:17" ht="15.75" x14ac:dyDescent="0.25">
      <c r="A43" s="21"/>
      <c r="B43" s="141" t="s">
        <v>125</v>
      </c>
      <c r="C43" s="142" t="s">
        <v>109</v>
      </c>
      <c r="D43" s="142" t="s">
        <v>101</v>
      </c>
      <c r="E43" s="144">
        <v>24</v>
      </c>
      <c r="F43" s="144">
        <v>12</v>
      </c>
      <c r="G43" s="172">
        <v>0</v>
      </c>
      <c r="H43" s="146">
        <f t="shared" si="6"/>
        <v>0</v>
      </c>
      <c r="I43" s="147">
        <f t="shared" si="7"/>
        <v>0</v>
      </c>
      <c r="J43" s="16"/>
      <c r="K43" s="16"/>
      <c r="L43" s="16"/>
      <c r="M43" s="16"/>
      <c r="N43" s="16"/>
      <c r="O43" s="16"/>
      <c r="P43" s="16"/>
      <c r="Q43" s="16"/>
    </row>
    <row r="44" spans="1:17" ht="30.75" thickBot="1" x14ac:dyDescent="0.3">
      <c r="A44" s="21"/>
      <c r="B44" s="148" t="s">
        <v>126</v>
      </c>
      <c r="C44" s="149" t="s">
        <v>109</v>
      </c>
      <c r="D44" s="149" t="s">
        <v>110</v>
      </c>
      <c r="E44" s="150">
        <v>24</v>
      </c>
      <c r="F44" s="150">
        <v>12</v>
      </c>
      <c r="G44" s="173">
        <v>0</v>
      </c>
      <c r="H44" s="152">
        <f t="shared" si="6"/>
        <v>0</v>
      </c>
      <c r="I44" s="153">
        <f t="shared" si="7"/>
        <v>0</v>
      </c>
      <c r="J44" s="16"/>
      <c r="K44" s="16"/>
      <c r="L44" s="16"/>
      <c r="M44" s="16"/>
      <c r="N44" s="16"/>
      <c r="O44" s="16"/>
      <c r="P44" s="16"/>
      <c r="Q44" s="16"/>
    </row>
    <row r="45" spans="1:17" ht="18.75" customHeight="1" thickBot="1" x14ac:dyDescent="0.3">
      <c r="A45" s="21"/>
      <c r="B45" s="154"/>
      <c r="C45" s="155"/>
      <c r="D45" s="155"/>
      <c r="E45" s="155"/>
      <c r="F45" s="155"/>
      <c r="G45" s="174"/>
      <c r="H45" s="156"/>
      <c r="I45" s="157">
        <f>SUM(I38:I44)</f>
        <v>0</v>
      </c>
      <c r="J45" s="16"/>
      <c r="K45" s="16"/>
      <c r="L45" s="16"/>
      <c r="M45" s="16"/>
      <c r="N45" s="16"/>
      <c r="O45" s="16"/>
      <c r="P45" s="16"/>
      <c r="Q45" s="16"/>
    </row>
    <row r="46" spans="1:17" ht="16.5" customHeight="1" thickBot="1" x14ac:dyDescent="0.3">
      <c r="A46" s="15"/>
      <c r="B46" s="292" t="s">
        <v>389</v>
      </c>
      <c r="C46" s="293"/>
      <c r="D46" s="293"/>
      <c r="E46" s="293"/>
      <c r="F46" s="293"/>
      <c r="G46" s="293"/>
      <c r="H46" s="293"/>
      <c r="I46" s="291"/>
      <c r="J46" s="16"/>
      <c r="K46" s="16"/>
      <c r="L46" s="16"/>
      <c r="M46" s="16"/>
      <c r="N46" s="16"/>
      <c r="O46" s="16"/>
      <c r="P46" s="16"/>
      <c r="Q46" s="16"/>
    </row>
    <row r="47" spans="1:17" ht="44.25" customHeight="1" thickBot="1" x14ac:dyDescent="0.3">
      <c r="A47" s="20"/>
      <c r="B47" s="158" t="s">
        <v>393</v>
      </c>
      <c r="C47" s="159" t="s">
        <v>113</v>
      </c>
      <c r="D47" s="159" t="s">
        <v>101</v>
      </c>
      <c r="E47" s="160" t="s">
        <v>102</v>
      </c>
      <c r="F47" s="160" t="s">
        <v>103</v>
      </c>
      <c r="G47" s="258" t="s">
        <v>146</v>
      </c>
      <c r="H47" s="258" t="s">
        <v>147</v>
      </c>
      <c r="I47" s="259" t="s">
        <v>227</v>
      </c>
      <c r="J47" s="16"/>
      <c r="K47" s="16"/>
      <c r="L47" s="16"/>
      <c r="M47" s="16"/>
      <c r="N47" s="16"/>
      <c r="O47" s="16"/>
      <c r="P47" s="16"/>
      <c r="Q47" s="16"/>
    </row>
    <row r="48" spans="1:17" ht="47.25" customHeight="1" x14ac:dyDescent="0.25">
      <c r="A48" s="21"/>
      <c r="B48" s="135" t="s">
        <v>104</v>
      </c>
      <c r="C48" s="136" t="s">
        <v>105</v>
      </c>
      <c r="D48" s="136" t="s">
        <v>101</v>
      </c>
      <c r="E48" s="137">
        <v>3</v>
      </c>
      <c r="F48" s="137">
        <v>12</v>
      </c>
      <c r="G48" s="138">
        <v>0</v>
      </c>
      <c r="H48" s="139">
        <f t="shared" ref="H48:H56" si="8">E48*G48</f>
        <v>0</v>
      </c>
      <c r="I48" s="140">
        <f t="shared" ref="I48:I56" si="9">H48/F48</f>
        <v>0</v>
      </c>
      <c r="J48" s="16"/>
      <c r="K48" s="16"/>
      <c r="L48" s="16"/>
      <c r="M48" s="16"/>
      <c r="N48" s="16"/>
      <c r="O48" s="16"/>
      <c r="P48" s="16"/>
      <c r="Q48" s="16"/>
    </row>
    <row r="49" spans="1:17" ht="63" customHeight="1" x14ac:dyDescent="0.25">
      <c r="A49" s="21"/>
      <c r="B49" s="141" t="s">
        <v>106</v>
      </c>
      <c r="C49" s="142" t="s">
        <v>105</v>
      </c>
      <c r="D49" s="142" t="s">
        <v>101</v>
      </c>
      <c r="E49" s="144">
        <v>4</v>
      </c>
      <c r="F49" s="144">
        <v>12</v>
      </c>
      <c r="G49" s="145">
        <v>0</v>
      </c>
      <c r="H49" s="146">
        <f t="shared" si="8"/>
        <v>0</v>
      </c>
      <c r="I49" s="147">
        <f t="shared" si="9"/>
        <v>0</v>
      </c>
      <c r="J49" s="16"/>
      <c r="K49" s="16"/>
      <c r="L49" s="16"/>
      <c r="M49" s="16"/>
      <c r="N49" s="16"/>
      <c r="O49" s="16"/>
      <c r="P49" s="16"/>
      <c r="Q49" s="16"/>
    </row>
    <row r="50" spans="1:17" ht="15.75" customHeight="1" x14ac:dyDescent="0.25">
      <c r="A50" s="21"/>
      <c r="B50" s="141" t="s">
        <v>107</v>
      </c>
      <c r="C50" s="142" t="s">
        <v>105</v>
      </c>
      <c r="D50" s="142" t="s">
        <v>101</v>
      </c>
      <c r="E50" s="144">
        <v>1</v>
      </c>
      <c r="F50" s="144">
        <v>24</v>
      </c>
      <c r="G50" s="145">
        <v>0</v>
      </c>
      <c r="H50" s="146">
        <f t="shared" si="8"/>
        <v>0</v>
      </c>
      <c r="I50" s="147">
        <f t="shared" si="9"/>
        <v>0</v>
      </c>
      <c r="J50" s="16"/>
      <c r="K50" s="16"/>
      <c r="L50" s="16"/>
      <c r="M50" s="16"/>
      <c r="N50" s="16"/>
      <c r="O50" s="16"/>
      <c r="P50" s="16"/>
      <c r="Q50" s="16"/>
    </row>
    <row r="51" spans="1:17" ht="63" customHeight="1" x14ac:dyDescent="0.25">
      <c r="A51" s="21"/>
      <c r="B51" s="141" t="s">
        <v>127</v>
      </c>
      <c r="C51" s="142" t="s">
        <v>109</v>
      </c>
      <c r="D51" s="142" t="s">
        <v>110</v>
      </c>
      <c r="E51" s="144">
        <v>2</v>
      </c>
      <c r="F51" s="144">
        <v>12</v>
      </c>
      <c r="G51" s="145">
        <v>0</v>
      </c>
      <c r="H51" s="146">
        <f t="shared" si="8"/>
        <v>0</v>
      </c>
      <c r="I51" s="147">
        <f t="shared" si="9"/>
        <v>0</v>
      </c>
      <c r="J51" s="16"/>
      <c r="K51" s="16"/>
      <c r="L51" s="16"/>
      <c r="M51" s="16"/>
      <c r="N51" s="16"/>
      <c r="O51" s="16"/>
      <c r="P51" s="16"/>
      <c r="Q51" s="16"/>
    </row>
    <row r="52" spans="1:17" ht="15.75" customHeight="1" x14ac:dyDescent="0.25">
      <c r="A52" s="21"/>
      <c r="B52" s="168" t="s">
        <v>128</v>
      </c>
      <c r="C52" s="142" t="s">
        <v>109</v>
      </c>
      <c r="D52" s="142" t="s">
        <v>101</v>
      </c>
      <c r="E52" s="144">
        <v>2</v>
      </c>
      <c r="F52" s="144">
        <v>12</v>
      </c>
      <c r="G52" s="145">
        <v>0</v>
      </c>
      <c r="H52" s="146">
        <f t="shared" si="8"/>
        <v>0</v>
      </c>
      <c r="I52" s="147">
        <f t="shared" si="9"/>
        <v>0</v>
      </c>
      <c r="J52" s="16"/>
      <c r="K52" s="16"/>
      <c r="L52" s="16"/>
      <c r="M52" s="16"/>
      <c r="N52" s="16"/>
      <c r="O52" s="16"/>
      <c r="P52" s="16"/>
      <c r="Q52" s="16"/>
    </row>
    <row r="53" spans="1:17" ht="31.5" customHeight="1" x14ac:dyDescent="0.25">
      <c r="A53" s="21"/>
      <c r="B53" s="141" t="s">
        <v>129</v>
      </c>
      <c r="C53" s="142" t="s">
        <v>109</v>
      </c>
      <c r="D53" s="142" t="s">
        <v>101</v>
      </c>
      <c r="E53" s="144">
        <v>1</v>
      </c>
      <c r="F53" s="144">
        <v>24</v>
      </c>
      <c r="G53" s="145">
        <v>0</v>
      </c>
      <c r="H53" s="146">
        <f t="shared" si="8"/>
        <v>0</v>
      </c>
      <c r="I53" s="147">
        <f t="shared" si="9"/>
        <v>0</v>
      </c>
      <c r="J53" s="16"/>
      <c r="K53" s="16"/>
      <c r="L53" s="16"/>
      <c r="M53" s="16"/>
      <c r="N53" s="16"/>
      <c r="O53" s="16"/>
      <c r="P53" s="16"/>
      <c r="Q53" s="16"/>
    </row>
    <row r="54" spans="1:17" ht="34.5" customHeight="1" x14ac:dyDescent="0.25">
      <c r="A54" s="21"/>
      <c r="B54" s="141" t="s">
        <v>130</v>
      </c>
      <c r="C54" s="142" t="s">
        <v>109</v>
      </c>
      <c r="D54" s="142" t="s">
        <v>110</v>
      </c>
      <c r="E54" s="144">
        <v>2</v>
      </c>
      <c r="F54" s="144">
        <v>12</v>
      </c>
      <c r="G54" s="145">
        <v>0</v>
      </c>
      <c r="H54" s="146">
        <f t="shared" si="8"/>
        <v>0</v>
      </c>
      <c r="I54" s="147">
        <f t="shared" si="9"/>
        <v>0</v>
      </c>
      <c r="J54" s="16"/>
      <c r="K54" s="16"/>
      <c r="L54" s="16"/>
      <c r="M54" s="16"/>
      <c r="N54" s="16"/>
      <c r="O54" s="16"/>
      <c r="P54" s="16"/>
      <c r="Q54" s="16"/>
    </row>
    <row r="55" spans="1:17" ht="31.5" customHeight="1" x14ac:dyDescent="0.25">
      <c r="A55" s="21"/>
      <c r="B55" s="175" t="s">
        <v>131</v>
      </c>
      <c r="C55" s="176" t="s">
        <v>109</v>
      </c>
      <c r="D55" s="176" t="s">
        <v>101</v>
      </c>
      <c r="E55" s="177">
        <v>24</v>
      </c>
      <c r="F55" s="177">
        <v>12</v>
      </c>
      <c r="G55" s="145">
        <v>0</v>
      </c>
      <c r="H55" s="146">
        <f t="shared" si="8"/>
        <v>0</v>
      </c>
      <c r="I55" s="147">
        <f t="shared" si="9"/>
        <v>0</v>
      </c>
      <c r="J55" s="16"/>
      <c r="K55" s="16"/>
      <c r="L55" s="16"/>
      <c r="M55" s="16"/>
      <c r="N55" s="16"/>
      <c r="O55" s="16"/>
      <c r="P55" s="16"/>
      <c r="Q55" s="16"/>
    </row>
    <row r="56" spans="1:17" ht="150.75" thickBot="1" x14ac:dyDescent="0.3">
      <c r="A56" s="21"/>
      <c r="B56" s="148" t="s">
        <v>132</v>
      </c>
      <c r="C56" s="149" t="s">
        <v>109</v>
      </c>
      <c r="D56" s="149" t="s">
        <v>101</v>
      </c>
      <c r="E56" s="150">
        <v>1</v>
      </c>
      <c r="F56" s="150">
        <v>12</v>
      </c>
      <c r="G56" s="151">
        <v>0</v>
      </c>
      <c r="H56" s="152">
        <f t="shared" si="8"/>
        <v>0</v>
      </c>
      <c r="I56" s="153">
        <f t="shared" si="9"/>
        <v>0</v>
      </c>
      <c r="J56" s="16"/>
      <c r="K56" s="16"/>
      <c r="L56" s="16"/>
      <c r="M56" s="16"/>
      <c r="N56" s="16"/>
      <c r="O56" s="16"/>
      <c r="P56" s="16"/>
      <c r="Q56" s="16"/>
    </row>
    <row r="57" spans="1:17" ht="18.75" customHeight="1" thickBot="1" x14ac:dyDescent="0.3">
      <c r="A57" s="21"/>
      <c r="B57" s="154"/>
      <c r="C57" s="155"/>
      <c r="D57" s="155"/>
      <c r="E57" s="155"/>
      <c r="F57" s="155"/>
      <c r="G57" s="156"/>
      <c r="H57" s="156"/>
      <c r="I57" s="157">
        <f>SUM(I48:I56)</f>
        <v>0</v>
      </c>
      <c r="J57" s="16"/>
      <c r="K57" s="16"/>
      <c r="L57" s="16"/>
      <c r="M57" s="16"/>
      <c r="N57" s="16"/>
      <c r="O57" s="16"/>
      <c r="P57" s="16"/>
      <c r="Q57" s="16"/>
    </row>
    <row r="58" spans="1:17" ht="16.5" customHeight="1" thickBot="1" x14ac:dyDescent="0.3">
      <c r="A58" s="15"/>
      <c r="B58" s="292" t="s">
        <v>390</v>
      </c>
      <c r="C58" s="293"/>
      <c r="D58" s="293"/>
      <c r="E58" s="293"/>
      <c r="F58" s="293"/>
      <c r="G58" s="293"/>
      <c r="H58" s="293"/>
      <c r="I58" s="291"/>
      <c r="J58" s="16"/>
      <c r="K58" s="16"/>
      <c r="L58" s="16"/>
      <c r="M58" s="16"/>
      <c r="N58" s="16"/>
      <c r="O58" s="16"/>
      <c r="P58" s="16"/>
      <c r="Q58" s="16"/>
    </row>
    <row r="59" spans="1:17" ht="47.25" customHeight="1" thickBot="1" x14ac:dyDescent="0.3">
      <c r="A59" s="20"/>
      <c r="B59" s="158" t="s">
        <v>393</v>
      </c>
      <c r="C59" s="159" t="s">
        <v>113</v>
      </c>
      <c r="D59" s="159" t="s">
        <v>101</v>
      </c>
      <c r="E59" s="160" t="s">
        <v>102</v>
      </c>
      <c r="F59" s="160" t="s">
        <v>103</v>
      </c>
      <c r="G59" s="258" t="s">
        <v>146</v>
      </c>
      <c r="H59" s="258" t="s">
        <v>147</v>
      </c>
      <c r="I59" s="259" t="s">
        <v>227</v>
      </c>
      <c r="J59" s="16"/>
      <c r="K59" s="16"/>
      <c r="L59" s="16"/>
      <c r="M59" s="16"/>
      <c r="N59" s="16"/>
      <c r="O59" s="16"/>
      <c r="P59" s="16"/>
      <c r="Q59" s="16"/>
    </row>
    <row r="60" spans="1:17" ht="47.25" customHeight="1" x14ac:dyDescent="0.25">
      <c r="A60" s="21"/>
      <c r="B60" s="166" t="s">
        <v>133</v>
      </c>
      <c r="C60" s="136" t="s">
        <v>105</v>
      </c>
      <c r="D60" s="136" t="s">
        <v>101</v>
      </c>
      <c r="E60" s="137">
        <v>2</v>
      </c>
      <c r="F60" s="137">
        <v>12</v>
      </c>
      <c r="G60" s="138">
        <v>0</v>
      </c>
      <c r="H60" s="139">
        <f t="shared" ref="H60:H67" si="10">E60*G60</f>
        <v>0</v>
      </c>
      <c r="I60" s="140">
        <f t="shared" ref="I60:I67" si="11">H60/F60</f>
        <v>0</v>
      </c>
      <c r="J60" s="16"/>
      <c r="K60" s="16"/>
      <c r="L60" s="16"/>
      <c r="M60" s="16"/>
      <c r="N60" s="16"/>
      <c r="O60" s="16"/>
      <c r="P60" s="16"/>
      <c r="Q60" s="16"/>
    </row>
    <row r="61" spans="1:17" ht="59.25" customHeight="1" x14ac:dyDescent="0.25">
      <c r="A61" s="21"/>
      <c r="B61" s="141" t="s">
        <v>134</v>
      </c>
      <c r="C61" s="142" t="s">
        <v>105</v>
      </c>
      <c r="D61" s="142" t="s">
        <v>101</v>
      </c>
      <c r="E61" s="144">
        <v>3</v>
      </c>
      <c r="F61" s="144">
        <v>12</v>
      </c>
      <c r="G61" s="145">
        <v>0</v>
      </c>
      <c r="H61" s="146">
        <f t="shared" si="10"/>
        <v>0</v>
      </c>
      <c r="I61" s="147">
        <f t="shared" si="11"/>
        <v>0</v>
      </c>
      <c r="J61" s="16"/>
      <c r="K61" s="16"/>
      <c r="L61" s="16"/>
      <c r="M61" s="16"/>
      <c r="N61" s="16"/>
      <c r="O61" s="16"/>
      <c r="P61" s="16"/>
      <c r="Q61" s="16"/>
    </row>
    <row r="62" spans="1:17" ht="15.75" customHeight="1" x14ac:dyDescent="0.25">
      <c r="A62" s="21"/>
      <c r="B62" s="141" t="s">
        <v>107</v>
      </c>
      <c r="C62" s="142" t="s">
        <v>105</v>
      </c>
      <c r="D62" s="142" t="s">
        <v>101</v>
      </c>
      <c r="E62" s="144">
        <v>1</v>
      </c>
      <c r="F62" s="144">
        <v>24</v>
      </c>
      <c r="G62" s="145">
        <v>0</v>
      </c>
      <c r="H62" s="146">
        <f t="shared" si="10"/>
        <v>0</v>
      </c>
      <c r="I62" s="147">
        <f t="shared" si="11"/>
        <v>0</v>
      </c>
      <c r="J62" s="16"/>
      <c r="K62" s="16"/>
      <c r="L62" s="16"/>
      <c r="M62" s="16"/>
      <c r="N62" s="16"/>
      <c r="O62" s="16"/>
      <c r="P62" s="16"/>
      <c r="Q62" s="16"/>
    </row>
    <row r="63" spans="1:17" ht="55.5" customHeight="1" x14ac:dyDescent="0.25">
      <c r="A63" s="21"/>
      <c r="B63" s="141" t="s">
        <v>115</v>
      </c>
      <c r="C63" s="142" t="s">
        <v>109</v>
      </c>
      <c r="D63" s="142" t="s">
        <v>110</v>
      </c>
      <c r="E63" s="144">
        <v>2</v>
      </c>
      <c r="F63" s="144">
        <v>12</v>
      </c>
      <c r="G63" s="145">
        <v>0</v>
      </c>
      <c r="H63" s="146">
        <f t="shared" si="10"/>
        <v>0</v>
      </c>
      <c r="I63" s="147">
        <f t="shared" si="11"/>
        <v>0</v>
      </c>
      <c r="J63" s="16"/>
      <c r="K63" s="16"/>
      <c r="L63" s="16"/>
      <c r="M63" s="16"/>
      <c r="N63" s="16"/>
      <c r="O63" s="16"/>
      <c r="P63" s="16"/>
      <c r="Q63" s="16"/>
    </row>
    <row r="64" spans="1:17" ht="31.5" customHeight="1" x14ac:dyDescent="0.25">
      <c r="A64" s="21"/>
      <c r="B64" s="141" t="s">
        <v>135</v>
      </c>
      <c r="C64" s="142" t="s">
        <v>109</v>
      </c>
      <c r="D64" s="142" t="s">
        <v>110</v>
      </c>
      <c r="E64" s="144">
        <v>24</v>
      </c>
      <c r="F64" s="144">
        <v>12</v>
      </c>
      <c r="G64" s="145">
        <v>0</v>
      </c>
      <c r="H64" s="146">
        <f t="shared" si="10"/>
        <v>0</v>
      </c>
      <c r="I64" s="147">
        <f t="shared" si="11"/>
        <v>0</v>
      </c>
      <c r="J64" s="16"/>
      <c r="K64" s="16"/>
      <c r="L64" s="16"/>
      <c r="M64" s="16"/>
      <c r="N64" s="16"/>
      <c r="O64" s="16"/>
      <c r="P64" s="16"/>
      <c r="Q64" s="16"/>
    </row>
    <row r="65" spans="1:17" ht="31.5" customHeight="1" x14ac:dyDescent="0.25">
      <c r="A65" s="21"/>
      <c r="B65" s="168" t="s">
        <v>136</v>
      </c>
      <c r="C65" s="142" t="s">
        <v>109</v>
      </c>
      <c r="D65" s="142" t="s">
        <v>101</v>
      </c>
      <c r="E65" s="144">
        <v>24</v>
      </c>
      <c r="F65" s="144">
        <v>12</v>
      </c>
      <c r="G65" s="145">
        <v>0</v>
      </c>
      <c r="H65" s="146">
        <f t="shared" si="10"/>
        <v>0</v>
      </c>
      <c r="I65" s="147">
        <f t="shared" si="11"/>
        <v>0</v>
      </c>
      <c r="J65" s="16"/>
      <c r="K65" s="16"/>
      <c r="L65" s="16"/>
      <c r="M65" s="16"/>
      <c r="N65" s="16"/>
      <c r="O65" s="16"/>
      <c r="P65" s="16"/>
      <c r="Q65" s="16"/>
    </row>
    <row r="66" spans="1:17" ht="53.25" customHeight="1" x14ac:dyDescent="0.25">
      <c r="A66" s="21"/>
      <c r="B66" s="178" t="s">
        <v>137</v>
      </c>
      <c r="C66" s="176" t="s">
        <v>109</v>
      </c>
      <c r="D66" s="176" t="s">
        <v>101</v>
      </c>
      <c r="E66" s="177">
        <v>1</v>
      </c>
      <c r="F66" s="177">
        <v>12</v>
      </c>
      <c r="G66" s="145">
        <v>0</v>
      </c>
      <c r="H66" s="146">
        <f t="shared" si="10"/>
        <v>0</v>
      </c>
      <c r="I66" s="147">
        <f t="shared" si="11"/>
        <v>0</v>
      </c>
      <c r="J66" s="16"/>
      <c r="K66" s="16"/>
      <c r="L66" s="16"/>
      <c r="M66" s="16"/>
      <c r="N66" s="16"/>
      <c r="O66" s="16"/>
      <c r="P66" s="16"/>
      <c r="Q66" s="16"/>
    </row>
    <row r="67" spans="1:17" ht="16.5" customHeight="1" thickBot="1" x14ac:dyDescent="0.3">
      <c r="A67" s="21"/>
      <c r="B67" s="164" t="s">
        <v>398</v>
      </c>
      <c r="C67" s="149" t="s">
        <v>109</v>
      </c>
      <c r="D67" s="149" t="s">
        <v>101</v>
      </c>
      <c r="E67" s="150">
        <v>6</v>
      </c>
      <c r="F67" s="150">
        <v>12</v>
      </c>
      <c r="G67" s="151">
        <v>0</v>
      </c>
      <c r="H67" s="152">
        <f t="shared" si="10"/>
        <v>0</v>
      </c>
      <c r="I67" s="153">
        <f t="shared" si="11"/>
        <v>0</v>
      </c>
      <c r="J67" s="16"/>
      <c r="K67" s="16"/>
      <c r="L67" s="16"/>
      <c r="M67" s="16"/>
      <c r="N67" s="16"/>
      <c r="O67" s="16"/>
      <c r="P67" s="16"/>
      <c r="Q67" s="16"/>
    </row>
    <row r="68" spans="1:17" ht="18.75" customHeight="1" thickBot="1" x14ac:dyDescent="0.3">
      <c r="A68" s="21"/>
      <c r="B68" s="165"/>
      <c r="C68" s="155"/>
      <c r="D68" s="155"/>
      <c r="E68" s="155"/>
      <c r="F68" s="155"/>
      <c r="G68" s="156"/>
      <c r="H68" s="156"/>
      <c r="I68" s="157">
        <f>SUM(I60:I67)</f>
        <v>0</v>
      </c>
      <c r="J68" s="16"/>
      <c r="K68" s="16"/>
      <c r="L68" s="16"/>
      <c r="M68" s="16"/>
      <c r="N68" s="16"/>
      <c r="O68" s="16"/>
      <c r="P68" s="16"/>
      <c r="Q68" s="16"/>
    </row>
    <row r="69" spans="1:17" ht="16.5" customHeight="1" thickBot="1" x14ac:dyDescent="0.3">
      <c r="A69" s="15"/>
      <c r="B69" s="292" t="s">
        <v>391</v>
      </c>
      <c r="C69" s="293"/>
      <c r="D69" s="293"/>
      <c r="E69" s="293"/>
      <c r="F69" s="293"/>
      <c r="G69" s="293"/>
      <c r="H69" s="293"/>
      <c r="I69" s="291"/>
      <c r="J69" s="16"/>
      <c r="K69" s="16"/>
      <c r="L69" s="16"/>
      <c r="M69" s="16"/>
      <c r="N69" s="16"/>
      <c r="O69" s="16"/>
      <c r="P69" s="16"/>
      <c r="Q69" s="16"/>
    </row>
    <row r="70" spans="1:17" ht="47.25" customHeight="1" thickBot="1" x14ac:dyDescent="0.3">
      <c r="A70" s="20"/>
      <c r="B70" s="158" t="s">
        <v>393</v>
      </c>
      <c r="C70" s="159" t="s">
        <v>113</v>
      </c>
      <c r="D70" s="159" t="s">
        <v>101</v>
      </c>
      <c r="E70" s="160" t="s">
        <v>102</v>
      </c>
      <c r="F70" s="160" t="s">
        <v>103</v>
      </c>
      <c r="G70" s="258" t="s">
        <v>146</v>
      </c>
      <c r="H70" s="258" t="s">
        <v>147</v>
      </c>
      <c r="I70" s="259" t="s">
        <v>227</v>
      </c>
      <c r="J70" s="16"/>
      <c r="K70" s="16"/>
      <c r="L70" s="16"/>
      <c r="M70" s="16"/>
      <c r="N70" s="16"/>
      <c r="O70" s="16"/>
      <c r="P70" s="16"/>
      <c r="Q70" s="16"/>
    </row>
    <row r="71" spans="1:17" ht="15.75" customHeight="1" x14ac:dyDescent="0.25">
      <c r="A71" s="21"/>
      <c r="B71" s="166" t="s">
        <v>399</v>
      </c>
      <c r="C71" s="136" t="s">
        <v>105</v>
      </c>
      <c r="D71" s="136" t="s">
        <v>101</v>
      </c>
      <c r="E71" s="137">
        <v>2</v>
      </c>
      <c r="F71" s="137">
        <v>12</v>
      </c>
      <c r="G71" s="138">
        <v>0</v>
      </c>
      <c r="H71" s="139">
        <f t="shared" ref="H71:H74" si="12">E71*G71</f>
        <v>0</v>
      </c>
      <c r="I71" s="140">
        <f t="shared" ref="I71:I74" si="13">H71/F71</f>
        <v>0</v>
      </c>
      <c r="J71" s="16"/>
      <c r="K71" s="16"/>
      <c r="L71" s="16"/>
      <c r="M71" s="16"/>
      <c r="N71" s="16"/>
      <c r="O71" s="16"/>
      <c r="P71" s="16"/>
      <c r="Q71" s="16"/>
    </row>
    <row r="72" spans="1:17" ht="39" customHeight="1" x14ac:dyDescent="0.25">
      <c r="A72" s="21"/>
      <c r="B72" s="141" t="s">
        <v>138</v>
      </c>
      <c r="C72" s="142" t="s">
        <v>105</v>
      </c>
      <c r="D72" s="142" t="s">
        <v>101</v>
      </c>
      <c r="E72" s="144">
        <v>4</v>
      </c>
      <c r="F72" s="144">
        <v>12</v>
      </c>
      <c r="G72" s="145">
        <v>0</v>
      </c>
      <c r="H72" s="146">
        <f t="shared" si="12"/>
        <v>0</v>
      </c>
      <c r="I72" s="147">
        <f t="shared" si="13"/>
        <v>0</v>
      </c>
      <c r="J72" s="16"/>
      <c r="K72" s="16"/>
      <c r="L72" s="16"/>
      <c r="M72" s="16"/>
      <c r="N72" s="16"/>
      <c r="O72" s="16"/>
      <c r="P72" s="16"/>
      <c r="Q72" s="16"/>
    </row>
    <row r="73" spans="1:17" ht="27" customHeight="1" x14ac:dyDescent="0.25">
      <c r="A73" s="21"/>
      <c r="B73" s="141" t="s">
        <v>139</v>
      </c>
      <c r="C73" s="142" t="s">
        <v>105</v>
      </c>
      <c r="D73" s="142" t="s">
        <v>101</v>
      </c>
      <c r="E73" s="144">
        <v>1</v>
      </c>
      <c r="F73" s="144">
        <v>24</v>
      </c>
      <c r="G73" s="145">
        <v>0</v>
      </c>
      <c r="H73" s="146">
        <f t="shared" si="12"/>
        <v>0</v>
      </c>
      <c r="I73" s="147">
        <f t="shared" si="13"/>
        <v>0</v>
      </c>
      <c r="J73" s="16"/>
      <c r="K73" s="16"/>
      <c r="L73" s="16"/>
      <c r="M73" s="16"/>
      <c r="N73" s="16"/>
      <c r="O73" s="16"/>
      <c r="P73" s="16"/>
      <c r="Q73" s="16"/>
    </row>
    <row r="74" spans="1:17" ht="27" customHeight="1" thickBot="1" x14ac:dyDescent="0.3">
      <c r="A74" s="21"/>
      <c r="B74" s="148" t="s">
        <v>140</v>
      </c>
      <c r="C74" s="149" t="s">
        <v>105</v>
      </c>
      <c r="D74" s="149" t="s">
        <v>110</v>
      </c>
      <c r="E74" s="150">
        <v>2</v>
      </c>
      <c r="F74" s="150">
        <v>12</v>
      </c>
      <c r="G74" s="151">
        <v>0</v>
      </c>
      <c r="H74" s="152">
        <f t="shared" si="12"/>
        <v>0</v>
      </c>
      <c r="I74" s="153">
        <f t="shared" si="13"/>
        <v>0</v>
      </c>
      <c r="J74" s="16"/>
      <c r="K74" s="16"/>
      <c r="L74" s="16"/>
      <c r="M74" s="16"/>
      <c r="N74" s="16"/>
      <c r="O74" s="16"/>
      <c r="P74" s="16"/>
      <c r="Q74" s="16"/>
    </row>
    <row r="75" spans="1:17" ht="18.75" customHeight="1" thickBot="1" x14ac:dyDescent="0.3">
      <c r="A75" s="25"/>
      <c r="B75" s="179"/>
      <c r="C75" s="180"/>
      <c r="D75" s="180"/>
      <c r="E75" s="180"/>
      <c r="F75" s="180"/>
      <c r="G75" s="181"/>
      <c r="H75" s="181"/>
      <c r="I75" s="157">
        <f>SUM(I71:I74)</f>
        <v>0</v>
      </c>
      <c r="J75" s="16"/>
      <c r="K75" s="16"/>
      <c r="L75" s="16"/>
      <c r="M75" s="16"/>
      <c r="N75" s="16"/>
      <c r="O75" s="16"/>
      <c r="P75" s="16"/>
      <c r="Q75" s="16"/>
    </row>
    <row r="76" spans="1:17" ht="27" customHeight="1" thickBot="1" x14ac:dyDescent="0.3">
      <c r="A76" s="130"/>
      <c r="B76" s="292" t="s">
        <v>141</v>
      </c>
      <c r="C76" s="297"/>
      <c r="D76" s="180"/>
      <c r="E76" s="180"/>
      <c r="F76" s="180"/>
      <c r="G76" s="181"/>
      <c r="H76" s="181"/>
      <c r="I76" s="181"/>
      <c r="J76" s="16"/>
      <c r="K76" s="16"/>
      <c r="L76" s="16"/>
      <c r="M76" s="16"/>
      <c r="N76" s="16"/>
      <c r="O76" s="16"/>
      <c r="P76" s="16"/>
      <c r="Q76" s="16"/>
    </row>
    <row r="77" spans="1:17" ht="21.75" customHeight="1" x14ac:dyDescent="0.25">
      <c r="A77" s="21"/>
      <c r="B77" s="154" t="s">
        <v>400</v>
      </c>
      <c r="C77" s="182"/>
      <c r="D77" s="180"/>
      <c r="E77" s="180"/>
      <c r="F77" s="180"/>
      <c r="G77" s="181"/>
      <c r="H77" s="181"/>
      <c r="I77" s="181"/>
      <c r="J77" s="16"/>
      <c r="K77" s="16"/>
      <c r="L77" s="16"/>
      <c r="M77" s="16"/>
      <c r="N77" s="16"/>
      <c r="O77" s="16"/>
      <c r="P77" s="16"/>
      <c r="Q77" s="16"/>
    </row>
    <row r="78" spans="1:17" ht="60" customHeight="1" x14ac:dyDescent="0.25">
      <c r="A78" s="27"/>
      <c r="B78" s="294" t="s">
        <v>401</v>
      </c>
      <c r="C78" s="285"/>
      <c r="D78" s="180"/>
      <c r="E78" s="180"/>
      <c r="F78" s="180"/>
      <c r="G78" s="181"/>
      <c r="H78" s="181"/>
      <c r="I78" s="181"/>
      <c r="J78" s="16"/>
      <c r="K78" s="16"/>
      <c r="L78" s="16"/>
      <c r="M78" s="16"/>
      <c r="N78" s="16"/>
      <c r="O78" s="16"/>
      <c r="P78" s="16"/>
      <c r="Q78" s="16"/>
    </row>
    <row r="79" spans="1:17" ht="30.75" customHeight="1" x14ac:dyDescent="0.25">
      <c r="A79" s="27"/>
      <c r="B79" s="294" t="s">
        <v>402</v>
      </c>
      <c r="C79" s="285"/>
      <c r="D79" s="180"/>
      <c r="E79" s="180"/>
      <c r="F79" s="180"/>
      <c r="G79" s="181"/>
      <c r="H79" s="181"/>
      <c r="I79" s="181"/>
      <c r="J79" s="16"/>
      <c r="K79" s="16"/>
      <c r="L79" s="16"/>
      <c r="M79" s="16"/>
      <c r="N79" s="16"/>
      <c r="O79" s="16"/>
      <c r="P79" s="16"/>
      <c r="Q79" s="16"/>
    </row>
    <row r="80" spans="1:17" ht="21" customHeight="1" x14ac:dyDescent="0.25">
      <c r="A80" s="28"/>
      <c r="B80" s="183" t="s">
        <v>403</v>
      </c>
      <c r="C80" s="182"/>
      <c r="D80" s="180"/>
      <c r="E80" s="180"/>
      <c r="F80" s="180"/>
      <c r="G80" s="181"/>
      <c r="H80" s="181"/>
      <c r="I80" s="181"/>
      <c r="J80" s="16"/>
      <c r="K80" s="16"/>
      <c r="L80" s="16"/>
      <c r="M80" s="16"/>
      <c r="N80" s="16"/>
      <c r="O80" s="16"/>
      <c r="P80" s="16"/>
      <c r="Q80" s="16"/>
    </row>
    <row r="81" spans="1:17" ht="23.25" customHeight="1" x14ac:dyDescent="0.25">
      <c r="A81" s="28"/>
      <c r="B81" s="284" t="s">
        <v>404</v>
      </c>
      <c r="C81" s="285"/>
      <c r="D81" s="180"/>
      <c r="E81" s="180"/>
      <c r="F81" s="180"/>
      <c r="G81" s="181"/>
      <c r="H81" s="181"/>
      <c r="I81" s="181"/>
      <c r="J81" s="16"/>
      <c r="K81" s="16"/>
      <c r="L81" s="16"/>
      <c r="M81" s="16"/>
      <c r="N81" s="16"/>
      <c r="O81" s="16"/>
      <c r="P81" s="16"/>
      <c r="Q81" s="16"/>
    </row>
    <row r="82" spans="1:17" ht="23.25" customHeight="1" x14ac:dyDescent="0.25">
      <c r="A82" s="28"/>
      <c r="B82" s="183" t="s">
        <v>405</v>
      </c>
      <c r="C82" s="182"/>
      <c r="D82" s="180"/>
      <c r="E82" s="180"/>
      <c r="F82" s="180"/>
      <c r="G82" s="181"/>
      <c r="H82" s="181"/>
      <c r="I82" s="181"/>
      <c r="J82" s="16"/>
      <c r="K82" s="16"/>
      <c r="L82" s="16"/>
      <c r="M82" s="16"/>
      <c r="N82" s="16"/>
      <c r="O82" s="16"/>
      <c r="P82" s="16"/>
      <c r="Q82" s="16"/>
    </row>
    <row r="83" spans="1:17" ht="24" customHeight="1" x14ac:dyDescent="0.25">
      <c r="A83" s="28"/>
      <c r="B83" s="284" t="s">
        <v>406</v>
      </c>
      <c r="C83" s="285"/>
      <c r="D83" s="180"/>
      <c r="E83" s="180"/>
      <c r="F83" s="180"/>
      <c r="G83" s="181"/>
      <c r="H83" s="181"/>
      <c r="I83" s="181"/>
      <c r="J83" s="16"/>
      <c r="K83" s="16"/>
      <c r="L83" s="16"/>
      <c r="M83" s="16"/>
      <c r="N83" s="16"/>
      <c r="O83" s="16"/>
      <c r="P83" s="16"/>
      <c r="Q83" s="16"/>
    </row>
    <row r="84" spans="1:17" ht="27" customHeight="1" x14ac:dyDescent="0.25">
      <c r="A84" s="28"/>
      <c r="B84" s="284" t="s">
        <v>407</v>
      </c>
      <c r="C84" s="285"/>
      <c r="D84" s="180"/>
      <c r="E84" s="180"/>
      <c r="F84" s="180"/>
      <c r="G84" s="181"/>
      <c r="H84" s="181"/>
      <c r="I84" s="181"/>
      <c r="J84" s="16"/>
      <c r="K84" s="16"/>
      <c r="L84" s="16"/>
      <c r="M84" s="16"/>
      <c r="N84" s="16"/>
      <c r="O84" s="16"/>
      <c r="P84" s="16"/>
      <c r="Q84" s="16"/>
    </row>
    <row r="85" spans="1:17" ht="26.25" customHeight="1" x14ac:dyDescent="0.25">
      <c r="A85" s="28"/>
      <c r="B85" s="284" t="s">
        <v>408</v>
      </c>
      <c r="C85" s="285"/>
      <c r="D85" s="180"/>
      <c r="E85" s="180"/>
      <c r="F85" s="180"/>
      <c r="G85" s="181"/>
      <c r="H85" s="181"/>
      <c r="I85" s="181"/>
      <c r="J85" s="16"/>
      <c r="K85" s="16"/>
      <c r="L85" s="16"/>
      <c r="M85" s="16"/>
      <c r="N85" s="16"/>
      <c r="O85" s="16"/>
      <c r="P85" s="16"/>
      <c r="Q85" s="16"/>
    </row>
    <row r="86" spans="1:17" ht="23.25" customHeight="1" x14ac:dyDescent="0.25">
      <c r="A86" s="25"/>
      <c r="B86" s="184" t="s">
        <v>409</v>
      </c>
      <c r="C86" s="182"/>
      <c r="D86" s="180"/>
      <c r="E86" s="180"/>
      <c r="F86" s="180"/>
      <c r="G86" s="181"/>
      <c r="H86" s="181"/>
      <c r="I86" s="181"/>
      <c r="J86" s="16"/>
      <c r="K86" s="16"/>
      <c r="L86" s="16"/>
      <c r="M86" s="16"/>
      <c r="N86" s="16"/>
      <c r="O86" s="16"/>
      <c r="P86" s="16"/>
      <c r="Q86" s="16"/>
    </row>
    <row r="87" spans="1:17" ht="34.5" customHeight="1" x14ac:dyDescent="0.25">
      <c r="A87" s="28"/>
      <c r="B87" s="294" t="s">
        <v>410</v>
      </c>
      <c r="C87" s="285"/>
      <c r="D87" s="180"/>
      <c r="E87" s="180"/>
      <c r="F87" s="180"/>
      <c r="G87" s="181"/>
      <c r="H87" s="181"/>
      <c r="I87" s="181"/>
      <c r="J87" s="16"/>
      <c r="K87" s="16"/>
      <c r="L87" s="16"/>
      <c r="M87" s="16"/>
      <c r="N87" s="16"/>
      <c r="O87" s="16"/>
      <c r="P87" s="16"/>
      <c r="Q87" s="16"/>
    </row>
    <row r="88" spans="1:17" ht="38.25" customHeight="1" x14ac:dyDescent="0.25">
      <c r="A88" s="28"/>
      <c r="B88" s="284" t="s">
        <v>411</v>
      </c>
      <c r="C88" s="285"/>
      <c r="D88" s="180"/>
      <c r="E88" s="180"/>
      <c r="F88" s="180"/>
      <c r="G88" s="181"/>
      <c r="H88" s="181"/>
      <c r="I88" s="181"/>
      <c r="J88" s="16"/>
      <c r="K88" s="16"/>
      <c r="L88" s="16"/>
      <c r="M88" s="16"/>
      <c r="N88" s="16"/>
      <c r="O88" s="16"/>
      <c r="P88" s="16"/>
      <c r="Q88" s="16"/>
    </row>
    <row r="89" spans="1:17" ht="34.5" customHeight="1" x14ac:dyDescent="0.25">
      <c r="A89" s="28"/>
      <c r="B89" s="284" t="s">
        <v>412</v>
      </c>
      <c r="C89" s="285"/>
      <c r="D89" s="180"/>
      <c r="E89" s="180"/>
      <c r="F89" s="180"/>
      <c r="G89" s="181"/>
      <c r="H89" s="181"/>
      <c r="I89" s="181"/>
      <c r="J89" s="16"/>
      <c r="K89" s="16"/>
      <c r="L89" s="16"/>
      <c r="M89" s="16"/>
      <c r="N89" s="16"/>
      <c r="O89" s="16"/>
      <c r="P89" s="16"/>
      <c r="Q89" s="16"/>
    </row>
    <row r="90" spans="1:17" ht="39.75" customHeight="1" thickBot="1" x14ac:dyDescent="0.3">
      <c r="A90" s="28"/>
      <c r="B90" s="295" t="s">
        <v>413</v>
      </c>
      <c r="C90" s="296"/>
      <c r="D90" s="180"/>
      <c r="E90" s="180"/>
      <c r="F90" s="180"/>
      <c r="G90" s="181"/>
      <c r="H90" s="181"/>
      <c r="I90" s="181"/>
      <c r="J90" s="16"/>
      <c r="K90" s="16"/>
      <c r="L90" s="16"/>
      <c r="M90" s="16"/>
      <c r="N90" s="16"/>
      <c r="O90" s="16"/>
      <c r="P90" s="16"/>
      <c r="Q90" s="16"/>
    </row>
    <row r="91" spans="1:17" ht="25.5" customHeight="1" x14ac:dyDescent="0.25">
      <c r="A91" s="29"/>
      <c r="B91" s="16"/>
      <c r="C91" s="30"/>
      <c r="D91" s="26"/>
      <c r="E91" s="26"/>
      <c r="F91" s="26"/>
      <c r="G91" s="17"/>
      <c r="H91" s="17"/>
      <c r="I91" s="17"/>
      <c r="J91" s="16"/>
      <c r="K91" s="16"/>
      <c r="L91" s="16"/>
      <c r="M91" s="16"/>
      <c r="N91" s="16"/>
      <c r="O91" s="16"/>
      <c r="P91" s="16"/>
      <c r="Q91" s="16"/>
    </row>
  </sheetData>
  <mergeCells count="19">
    <mergeCell ref="B87:C87"/>
    <mergeCell ref="B88:C88"/>
    <mergeCell ref="B89:C89"/>
    <mergeCell ref="B90:C90"/>
    <mergeCell ref="B76:C76"/>
    <mergeCell ref="B78:C78"/>
    <mergeCell ref="B79:C79"/>
    <mergeCell ref="B85:C85"/>
    <mergeCell ref="B2:I2"/>
    <mergeCell ref="B81:C81"/>
    <mergeCell ref="B83:C83"/>
    <mergeCell ref="B84:C84"/>
    <mergeCell ref="B3:I4"/>
    <mergeCell ref="B13:I13"/>
    <mergeCell ref="B22:I22"/>
    <mergeCell ref="B36:I36"/>
    <mergeCell ref="B46:I46"/>
    <mergeCell ref="B58:I58"/>
    <mergeCell ref="B69:I69"/>
  </mergeCells>
  <pageMargins left="0.19685039370078741" right="0.19685039370078741" top="0.19685039370078741" bottom="0.19685039370078741" header="0" footer="0"/>
  <pageSetup scale="59" pageOrder="overThenDown" orientation="portrait" r:id="rId1"/>
  <rowBreaks count="2" manualBreakCount="2">
    <brk id="35" max="9" man="1"/>
    <brk id="6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F999"/>
  <sheetViews>
    <sheetView topLeftCell="A20" zoomScaleNormal="100" workbookViewId="0">
      <selection activeCell="H32" sqref="H32"/>
    </sheetView>
  </sheetViews>
  <sheetFormatPr defaultColWidth="12.5703125" defaultRowHeight="15" customHeight="1" x14ac:dyDescent="0.2"/>
  <cols>
    <col min="1" max="1" width="12.5703125" style="18" customWidth="1"/>
    <col min="2" max="2" width="45.7109375" style="18" customWidth="1"/>
    <col min="3" max="3" width="13.7109375" style="18" customWidth="1"/>
    <col min="4" max="4" width="20.85546875" style="18" customWidth="1"/>
    <col min="5" max="8" width="13.7109375" style="18" customWidth="1"/>
    <col min="9" max="9" width="15.85546875" style="18" customWidth="1"/>
    <col min="10" max="10" width="12.5703125" style="18"/>
    <col min="11" max="11" width="20.28515625" style="18" customWidth="1"/>
    <col min="12" max="12" width="15.28515625" style="18" customWidth="1"/>
    <col min="13" max="16384" width="12.5703125" style="18"/>
  </cols>
  <sheetData>
    <row r="1" spans="1:32" ht="24" customHeight="1" x14ac:dyDescent="0.2">
      <c r="B1" s="298" t="s">
        <v>465</v>
      </c>
      <c r="C1" s="298"/>
      <c r="D1" s="298"/>
      <c r="E1" s="298"/>
      <c r="F1" s="298"/>
      <c r="G1" s="298"/>
      <c r="H1" s="298"/>
      <c r="I1" s="298"/>
      <c r="J1" s="298"/>
      <c r="K1" s="298"/>
      <c r="L1" s="298"/>
    </row>
    <row r="2" spans="1:32" ht="15" customHeight="1" thickBot="1" x14ac:dyDescent="0.25"/>
    <row r="3" spans="1:32" ht="22.5" customHeight="1" x14ac:dyDescent="0.2">
      <c r="B3" s="299" t="s">
        <v>433</v>
      </c>
      <c r="C3" s="300"/>
      <c r="D3" s="300"/>
      <c r="E3" s="300"/>
      <c r="F3" s="300"/>
      <c r="G3" s="300"/>
      <c r="H3" s="309" t="s">
        <v>338</v>
      </c>
      <c r="I3" s="310"/>
      <c r="J3" s="311"/>
      <c r="K3" s="306" t="s">
        <v>190</v>
      </c>
      <c r="L3" s="303" t="s">
        <v>183</v>
      </c>
    </row>
    <row r="4" spans="1:32" ht="22.5" customHeight="1" x14ac:dyDescent="0.2">
      <c r="A4" s="33"/>
      <c r="B4" s="301"/>
      <c r="C4" s="302"/>
      <c r="D4" s="302"/>
      <c r="E4" s="302"/>
      <c r="F4" s="302"/>
      <c r="G4" s="302"/>
      <c r="H4" s="312"/>
      <c r="I4" s="313"/>
      <c r="J4" s="314"/>
      <c r="K4" s="307"/>
      <c r="L4" s="304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</row>
    <row r="5" spans="1:32" ht="39" customHeight="1" thickBot="1" x14ac:dyDescent="0.25">
      <c r="A5" s="32"/>
      <c r="B5" s="260" t="s">
        <v>142</v>
      </c>
      <c r="C5" s="261" t="s">
        <v>184</v>
      </c>
      <c r="D5" s="261" t="s">
        <v>185</v>
      </c>
      <c r="E5" s="262" t="s">
        <v>186</v>
      </c>
      <c r="F5" s="261" t="s">
        <v>103</v>
      </c>
      <c r="G5" s="261" t="s">
        <v>187</v>
      </c>
      <c r="H5" s="263" t="s">
        <v>146</v>
      </c>
      <c r="I5" s="263" t="s">
        <v>188</v>
      </c>
      <c r="J5" s="263" t="s">
        <v>189</v>
      </c>
      <c r="K5" s="308"/>
      <c r="L5" s="30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</row>
    <row r="6" spans="1:32" ht="43.5" customHeight="1" x14ac:dyDescent="0.2">
      <c r="A6" s="32"/>
      <c r="B6" s="216" t="s">
        <v>191</v>
      </c>
      <c r="C6" s="217" t="s">
        <v>153</v>
      </c>
      <c r="D6" s="217" t="s">
        <v>182</v>
      </c>
      <c r="E6" s="218">
        <v>0</v>
      </c>
      <c r="F6" s="217">
        <v>120</v>
      </c>
      <c r="G6" s="203">
        <v>0.05</v>
      </c>
      <c r="H6" s="204">
        <v>0</v>
      </c>
      <c r="I6" s="229">
        <f t="shared" ref="I6:I31" si="0">H6*G6</f>
        <v>0</v>
      </c>
      <c r="J6" s="229">
        <f t="shared" ref="J6:J31" si="1">((H6-I6)/F6)*E6</f>
        <v>0</v>
      </c>
      <c r="K6" s="205"/>
      <c r="L6" s="206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2" ht="43.5" customHeight="1" x14ac:dyDescent="0.2">
      <c r="A7" s="32"/>
      <c r="B7" s="219" t="s">
        <v>192</v>
      </c>
      <c r="C7" s="214" t="s">
        <v>153</v>
      </c>
      <c r="D7" s="214" t="s">
        <v>182</v>
      </c>
      <c r="E7" s="215">
        <v>0</v>
      </c>
      <c r="F7" s="214">
        <v>120</v>
      </c>
      <c r="G7" s="198">
        <v>0.05</v>
      </c>
      <c r="H7" s="185">
        <v>0</v>
      </c>
      <c r="I7" s="230">
        <f t="shared" si="0"/>
        <v>0</v>
      </c>
      <c r="J7" s="230">
        <f t="shared" si="1"/>
        <v>0</v>
      </c>
      <c r="K7" s="186"/>
      <c r="L7" s="187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</row>
    <row r="8" spans="1:32" ht="43.5" customHeight="1" x14ac:dyDescent="0.2">
      <c r="A8" s="32"/>
      <c r="B8" s="219" t="s">
        <v>193</v>
      </c>
      <c r="C8" s="214" t="s">
        <v>153</v>
      </c>
      <c r="D8" s="214" t="s">
        <v>182</v>
      </c>
      <c r="E8" s="215">
        <v>0</v>
      </c>
      <c r="F8" s="214">
        <v>120</v>
      </c>
      <c r="G8" s="198">
        <v>0.05</v>
      </c>
      <c r="H8" s="185">
        <v>0</v>
      </c>
      <c r="I8" s="230">
        <f t="shared" si="0"/>
        <v>0</v>
      </c>
      <c r="J8" s="230">
        <f t="shared" si="1"/>
        <v>0</v>
      </c>
      <c r="K8" s="186"/>
      <c r="L8" s="187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2" ht="43.5" customHeight="1" x14ac:dyDescent="0.2">
      <c r="A9" s="32"/>
      <c r="B9" s="219" t="s">
        <v>194</v>
      </c>
      <c r="C9" s="214" t="s">
        <v>153</v>
      </c>
      <c r="D9" s="214" t="s">
        <v>182</v>
      </c>
      <c r="E9" s="215">
        <v>0</v>
      </c>
      <c r="F9" s="214">
        <v>120</v>
      </c>
      <c r="G9" s="198">
        <v>0.05</v>
      </c>
      <c r="H9" s="185">
        <v>0</v>
      </c>
      <c r="I9" s="230">
        <f t="shared" si="0"/>
        <v>0</v>
      </c>
      <c r="J9" s="230">
        <f t="shared" si="1"/>
        <v>0</v>
      </c>
      <c r="K9" s="186"/>
      <c r="L9" s="187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</row>
    <row r="10" spans="1:32" ht="43.5" customHeight="1" x14ac:dyDescent="0.2">
      <c r="A10" s="32"/>
      <c r="B10" s="219" t="s">
        <v>195</v>
      </c>
      <c r="C10" s="214" t="s">
        <v>153</v>
      </c>
      <c r="D10" s="214" t="s">
        <v>182</v>
      </c>
      <c r="E10" s="215">
        <v>0</v>
      </c>
      <c r="F10" s="214">
        <v>120</v>
      </c>
      <c r="G10" s="198">
        <v>0.05</v>
      </c>
      <c r="H10" s="185">
        <v>0</v>
      </c>
      <c r="I10" s="230">
        <f t="shared" si="0"/>
        <v>0</v>
      </c>
      <c r="J10" s="230">
        <f t="shared" si="1"/>
        <v>0</v>
      </c>
      <c r="K10" s="186"/>
      <c r="L10" s="187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</row>
    <row r="11" spans="1:32" ht="43.5" customHeight="1" x14ac:dyDescent="0.2">
      <c r="A11" s="32"/>
      <c r="B11" s="219" t="s">
        <v>213</v>
      </c>
      <c r="C11" s="214" t="s">
        <v>153</v>
      </c>
      <c r="D11" s="214" t="s">
        <v>182</v>
      </c>
      <c r="E11" s="215">
        <v>0</v>
      </c>
      <c r="F11" s="214">
        <v>120</v>
      </c>
      <c r="G11" s="198">
        <v>0.05</v>
      </c>
      <c r="H11" s="185">
        <v>0</v>
      </c>
      <c r="I11" s="230">
        <f t="shared" si="0"/>
        <v>0</v>
      </c>
      <c r="J11" s="230">
        <f t="shared" si="1"/>
        <v>0</v>
      </c>
      <c r="K11" s="186"/>
      <c r="L11" s="187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</row>
    <row r="12" spans="1:32" ht="43.5" customHeight="1" x14ac:dyDescent="0.2">
      <c r="A12" s="32"/>
      <c r="B12" s="219" t="s">
        <v>196</v>
      </c>
      <c r="C12" s="214" t="s">
        <v>153</v>
      </c>
      <c r="D12" s="214" t="s">
        <v>182</v>
      </c>
      <c r="E12" s="215">
        <v>1</v>
      </c>
      <c r="F12" s="214">
        <v>120</v>
      </c>
      <c r="G12" s="198">
        <v>0.05</v>
      </c>
      <c r="H12" s="185">
        <v>0</v>
      </c>
      <c r="I12" s="230">
        <f t="shared" si="0"/>
        <v>0</v>
      </c>
      <c r="J12" s="230">
        <f t="shared" si="1"/>
        <v>0</v>
      </c>
      <c r="K12" s="186"/>
      <c r="L12" s="187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</row>
    <row r="13" spans="1:32" ht="43.5" customHeight="1" x14ac:dyDescent="0.2">
      <c r="A13" s="32"/>
      <c r="B13" s="219" t="s">
        <v>197</v>
      </c>
      <c r="C13" s="214" t="s">
        <v>153</v>
      </c>
      <c r="D13" s="214" t="s">
        <v>182</v>
      </c>
      <c r="E13" s="215">
        <v>1</v>
      </c>
      <c r="F13" s="214">
        <v>120</v>
      </c>
      <c r="G13" s="211">
        <v>0.05</v>
      </c>
      <c r="H13" s="223">
        <v>0</v>
      </c>
      <c r="I13" s="231">
        <f t="shared" si="0"/>
        <v>0</v>
      </c>
      <c r="J13" s="231">
        <f t="shared" si="1"/>
        <v>0</v>
      </c>
      <c r="K13" s="224"/>
      <c r="L13" s="225"/>
      <c r="M13" s="32"/>
      <c r="N13" s="196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</row>
    <row r="14" spans="1:32" ht="43.5" customHeight="1" x14ac:dyDescent="0.2">
      <c r="A14" s="32"/>
      <c r="B14" s="219" t="s">
        <v>198</v>
      </c>
      <c r="C14" s="214" t="s">
        <v>153</v>
      </c>
      <c r="D14" s="214" t="s">
        <v>182</v>
      </c>
      <c r="E14" s="215">
        <v>0</v>
      </c>
      <c r="F14" s="214">
        <v>120</v>
      </c>
      <c r="G14" s="198">
        <v>0.05</v>
      </c>
      <c r="H14" s="185">
        <v>0</v>
      </c>
      <c r="I14" s="230">
        <f t="shared" si="0"/>
        <v>0</v>
      </c>
      <c r="J14" s="230">
        <f t="shared" si="1"/>
        <v>0</v>
      </c>
      <c r="K14" s="186"/>
      <c r="L14" s="187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</row>
    <row r="15" spans="1:32" ht="43.5" customHeight="1" x14ac:dyDescent="0.2">
      <c r="A15" s="32"/>
      <c r="B15" s="219" t="s">
        <v>199</v>
      </c>
      <c r="C15" s="214" t="s">
        <v>153</v>
      </c>
      <c r="D15" s="214" t="s">
        <v>182</v>
      </c>
      <c r="E15" s="215">
        <v>1</v>
      </c>
      <c r="F15" s="214">
        <v>120</v>
      </c>
      <c r="G15" s="211">
        <v>0.05</v>
      </c>
      <c r="H15" s="223">
        <v>0</v>
      </c>
      <c r="I15" s="231">
        <f t="shared" si="0"/>
        <v>0</v>
      </c>
      <c r="J15" s="231">
        <f t="shared" si="1"/>
        <v>0</v>
      </c>
      <c r="K15" s="224"/>
      <c r="L15" s="225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</row>
    <row r="16" spans="1:32" ht="43.5" customHeight="1" x14ac:dyDescent="0.2">
      <c r="A16" s="32"/>
      <c r="B16" s="219" t="s">
        <v>214</v>
      </c>
      <c r="C16" s="214" t="s">
        <v>153</v>
      </c>
      <c r="D16" s="214" t="s">
        <v>182</v>
      </c>
      <c r="E16" s="215">
        <v>0</v>
      </c>
      <c r="F16" s="214">
        <v>120</v>
      </c>
      <c r="G16" s="198">
        <v>0.05</v>
      </c>
      <c r="H16" s="185">
        <v>0</v>
      </c>
      <c r="I16" s="230">
        <f t="shared" si="0"/>
        <v>0</v>
      </c>
      <c r="J16" s="230">
        <f t="shared" si="1"/>
        <v>0</v>
      </c>
      <c r="K16" s="186"/>
      <c r="L16" s="187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</row>
    <row r="17" spans="1:32" ht="43.5" customHeight="1" x14ac:dyDescent="0.2">
      <c r="A17" s="32"/>
      <c r="B17" s="219" t="s">
        <v>200</v>
      </c>
      <c r="C17" s="214" t="s">
        <v>153</v>
      </c>
      <c r="D17" s="214" t="s">
        <v>182</v>
      </c>
      <c r="E17" s="215">
        <v>0</v>
      </c>
      <c r="F17" s="214">
        <v>120</v>
      </c>
      <c r="G17" s="198">
        <v>0.05</v>
      </c>
      <c r="H17" s="185">
        <v>0</v>
      </c>
      <c r="I17" s="230">
        <f t="shared" si="0"/>
        <v>0</v>
      </c>
      <c r="J17" s="230">
        <f t="shared" si="1"/>
        <v>0</v>
      </c>
      <c r="K17" s="186"/>
      <c r="L17" s="187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</row>
    <row r="18" spans="1:32" ht="43.5" customHeight="1" x14ac:dyDescent="0.2">
      <c r="A18" s="32"/>
      <c r="B18" s="219" t="s">
        <v>215</v>
      </c>
      <c r="C18" s="214" t="s">
        <v>153</v>
      </c>
      <c r="D18" s="214" t="s">
        <v>182</v>
      </c>
      <c r="E18" s="215">
        <v>0</v>
      </c>
      <c r="F18" s="214">
        <v>120</v>
      </c>
      <c r="G18" s="198">
        <v>0.05</v>
      </c>
      <c r="H18" s="185">
        <v>0</v>
      </c>
      <c r="I18" s="230">
        <f t="shared" si="0"/>
        <v>0</v>
      </c>
      <c r="J18" s="230">
        <f t="shared" si="1"/>
        <v>0</v>
      </c>
      <c r="K18" s="186"/>
      <c r="L18" s="187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spans="1:32" ht="43.5" customHeight="1" x14ac:dyDescent="0.2">
      <c r="A19" s="32"/>
      <c r="B19" s="219" t="s">
        <v>201</v>
      </c>
      <c r="C19" s="214" t="s">
        <v>153</v>
      </c>
      <c r="D19" s="214" t="s">
        <v>182</v>
      </c>
      <c r="E19" s="215">
        <v>0</v>
      </c>
      <c r="F19" s="214">
        <v>120</v>
      </c>
      <c r="G19" s="198">
        <v>0.05</v>
      </c>
      <c r="H19" s="185">
        <v>0</v>
      </c>
      <c r="I19" s="230">
        <f t="shared" si="0"/>
        <v>0</v>
      </c>
      <c r="J19" s="230">
        <f t="shared" si="1"/>
        <v>0</v>
      </c>
      <c r="K19" s="186"/>
      <c r="L19" s="187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2" ht="43.5" customHeight="1" x14ac:dyDescent="0.2">
      <c r="A20" s="32"/>
      <c r="B20" s="219" t="s">
        <v>202</v>
      </c>
      <c r="C20" s="214" t="s">
        <v>153</v>
      </c>
      <c r="D20" s="214" t="s">
        <v>182</v>
      </c>
      <c r="E20" s="215">
        <v>1</v>
      </c>
      <c r="F20" s="214">
        <v>120</v>
      </c>
      <c r="G20" s="198">
        <v>0.05</v>
      </c>
      <c r="H20" s="185">
        <v>0</v>
      </c>
      <c r="I20" s="230">
        <f t="shared" si="0"/>
        <v>0</v>
      </c>
      <c r="J20" s="230">
        <f t="shared" si="1"/>
        <v>0</v>
      </c>
      <c r="K20" s="186"/>
      <c r="L20" s="187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2" ht="43.5" customHeight="1" x14ac:dyDescent="0.2">
      <c r="A21" s="32"/>
      <c r="B21" s="219" t="s">
        <v>203</v>
      </c>
      <c r="C21" s="214" t="s">
        <v>153</v>
      </c>
      <c r="D21" s="214" t="s">
        <v>182</v>
      </c>
      <c r="E21" s="215">
        <v>0</v>
      </c>
      <c r="F21" s="214">
        <v>120</v>
      </c>
      <c r="G21" s="198">
        <v>0.05</v>
      </c>
      <c r="H21" s="185">
        <v>0</v>
      </c>
      <c r="I21" s="230">
        <f t="shared" si="0"/>
        <v>0</v>
      </c>
      <c r="J21" s="230">
        <f t="shared" si="1"/>
        <v>0</v>
      </c>
      <c r="K21" s="186"/>
      <c r="L21" s="187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</row>
    <row r="22" spans="1:32" ht="43.5" customHeight="1" x14ac:dyDescent="0.2">
      <c r="A22" s="32"/>
      <c r="B22" s="219" t="s">
        <v>204</v>
      </c>
      <c r="C22" s="214" t="s">
        <v>153</v>
      </c>
      <c r="D22" s="214" t="s">
        <v>182</v>
      </c>
      <c r="E22" s="215">
        <v>0</v>
      </c>
      <c r="F22" s="214">
        <v>120</v>
      </c>
      <c r="G22" s="211">
        <v>0.05</v>
      </c>
      <c r="H22" s="223">
        <v>0</v>
      </c>
      <c r="I22" s="231">
        <f t="shared" si="0"/>
        <v>0</v>
      </c>
      <c r="J22" s="231">
        <f t="shared" si="1"/>
        <v>0</v>
      </c>
      <c r="K22" s="224"/>
      <c r="L22" s="225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spans="1:32" ht="43.5" customHeight="1" x14ac:dyDescent="0.2">
      <c r="A23" s="32"/>
      <c r="B23" s="219" t="s">
        <v>205</v>
      </c>
      <c r="C23" s="214" t="s">
        <v>153</v>
      </c>
      <c r="D23" s="214" t="s">
        <v>182</v>
      </c>
      <c r="E23" s="215">
        <v>0</v>
      </c>
      <c r="F23" s="214">
        <v>120</v>
      </c>
      <c r="G23" s="198">
        <v>0.05</v>
      </c>
      <c r="H23" s="185">
        <v>0</v>
      </c>
      <c r="I23" s="230">
        <f t="shared" si="0"/>
        <v>0</v>
      </c>
      <c r="J23" s="230">
        <f t="shared" si="1"/>
        <v>0</v>
      </c>
      <c r="K23" s="186"/>
      <c r="L23" s="187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spans="1:32" ht="43.5" customHeight="1" x14ac:dyDescent="0.2">
      <c r="A24" s="32"/>
      <c r="B24" s="219" t="s">
        <v>206</v>
      </c>
      <c r="C24" s="214" t="s">
        <v>153</v>
      </c>
      <c r="D24" s="214" t="s">
        <v>182</v>
      </c>
      <c r="E24" s="215">
        <v>1</v>
      </c>
      <c r="F24" s="214">
        <v>120</v>
      </c>
      <c r="G24" s="211">
        <v>0.05</v>
      </c>
      <c r="H24" s="223">
        <v>0</v>
      </c>
      <c r="I24" s="231">
        <f t="shared" si="0"/>
        <v>0</v>
      </c>
      <c r="J24" s="231">
        <f t="shared" si="1"/>
        <v>0</v>
      </c>
      <c r="K24" s="224"/>
      <c r="L24" s="225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</row>
    <row r="25" spans="1:32" ht="43.5" customHeight="1" x14ac:dyDescent="0.2">
      <c r="A25" s="32"/>
      <c r="B25" s="264" t="s">
        <v>207</v>
      </c>
      <c r="C25" s="214" t="s">
        <v>153</v>
      </c>
      <c r="D25" s="214" t="s">
        <v>182</v>
      </c>
      <c r="E25" s="215">
        <v>2</v>
      </c>
      <c r="F25" s="197">
        <v>24</v>
      </c>
      <c r="G25" s="199">
        <v>0</v>
      </c>
      <c r="H25" s="185">
        <v>0</v>
      </c>
      <c r="I25" s="230">
        <f t="shared" si="0"/>
        <v>0</v>
      </c>
      <c r="J25" s="230">
        <f t="shared" si="1"/>
        <v>0</v>
      </c>
      <c r="K25" s="186"/>
      <c r="L25" s="187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</row>
    <row r="26" spans="1:32" ht="43.5" customHeight="1" x14ac:dyDescent="0.2">
      <c r="A26" s="32"/>
      <c r="B26" s="264" t="s">
        <v>208</v>
      </c>
      <c r="C26" s="214" t="s">
        <v>153</v>
      </c>
      <c r="D26" s="214" t="s">
        <v>182</v>
      </c>
      <c r="E26" s="215">
        <v>1</v>
      </c>
      <c r="F26" s="197">
        <v>24</v>
      </c>
      <c r="G26" s="212">
        <v>0</v>
      </c>
      <c r="H26" s="223">
        <v>0</v>
      </c>
      <c r="I26" s="231">
        <f t="shared" si="0"/>
        <v>0</v>
      </c>
      <c r="J26" s="231">
        <f t="shared" si="1"/>
        <v>0</v>
      </c>
      <c r="K26" s="224"/>
      <c r="L26" s="225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</row>
    <row r="27" spans="1:32" ht="43.5" customHeight="1" x14ac:dyDescent="0.2">
      <c r="A27" s="32"/>
      <c r="B27" s="264" t="s">
        <v>435</v>
      </c>
      <c r="C27" s="214" t="s">
        <v>153</v>
      </c>
      <c r="D27" s="214" t="s">
        <v>182</v>
      </c>
      <c r="E27" s="215">
        <v>1</v>
      </c>
      <c r="F27" s="197">
        <v>12</v>
      </c>
      <c r="G27" s="212">
        <v>0</v>
      </c>
      <c r="H27" s="223">
        <v>0</v>
      </c>
      <c r="I27" s="231">
        <f t="shared" si="0"/>
        <v>0</v>
      </c>
      <c r="J27" s="231">
        <f t="shared" si="1"/>
        <v>0</v>
      </c>
      <c r="K27" s="224"/>
      <c r="L27" s="225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</row>
    <row r="28" spans="1:32" ht="43.5" customHeight="1" x14ac:dyDescent="0.2">
      <c r="A28" s="32"/>
      <c r="B28" s="264" t="s">
        <v>209</v>
      </c>
      <c r="C28" s="214" t="s">
        <v>153</v>
      </c>
      <c r="D28" s="214" t="s">
        <v>182</v>
      </c>
      <c r="E28" s="215">
        <v>1</v>
      </c>
      <c r="F28" s="197">
        <v>120</v>
      </c>
      <c r="G28" s="212">
        <v>0.05</v>
      </c>
      <c r="H28" s="223">
        <v>0</v>
      </c>
      <c r="I28" s="231">
        <f t="shared" si="0"/>
        <v>0</v>
      </c>
      <c r="J28" s="231">
        <f t="shared" si="1"/>
        <v>0</v>
      </c>
      <c r="K28" s="224"/>
      <c r="L28" s="225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1:32" ht="43.5" customHeight="1" x14ac:dyDescent="0.2">
      <c r="A29" s="32"/>
      <c r="B29" s="264" t="s">
        <v>210</v>
      </c>
      <c r="C29" s="214" t="s">
        <v>153</v>
      </c>
      <c r="D29" s="214" t="s">
        <v>182</v>
      </c>
      <c r="E29" s="215">
        <v>1</v>
      </c>
      <c r="F29" s="197">
        <v>12</v>
      </c>
      <c r="G29" s="212">
        <v>0.05</v>
      </c>
      <c r="H29" s="223">
        <v>0</v>
      </c>
      <c r="I29" s="231">
        <f t="shared" si="0"/>
        <v>0</v>
      </c>
      <c r="J29" s="231">
        <f t="shared" si="1"/>
        <v>0</v>
      </c>
      <c r="K29" s="224"/>
      <c r="L29" s="225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1:32" ht="43.5" customHeight="1" x14ac:dyDescent="0.2">
      <c r="A30" s="32"/>
      <c r="B30" s="264" t="s">
        <v>211</v>
      </c>
      <c r="C30" s="214" t="s">
        <v>153</v>
      </c>
      <c r="D30" s="214" t="s">
        <v>182</v>
      </c>
      <c r="E30" s="215">
        <v>1</v>
      </c>
      <c r="F30" s="197">
        <v>12</v>
      </c>
      <c r="G30" s="212">
        <v>0.05</v>
      </c>
      <c r="H30" s="223">
        <v>0</v>
      </c>
      <c r="I30" s="231">
        <f t="shared" si="0"/>
        <v>0</v>
      </c>
      <c r="J30" s="231">
        <f t="shared" si="1"/>
        <v>0</v>
      </c>
      <c r="K30" s="224"/>
      <c r="L30" s="225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spans="1:32" ht="43.5" customHeight="1" thickBot="1" x14ac:dyDescent="0.25">
      <c r="A31" s="32"/>
      <c r="B31" s="265" t="s">
        <v>212</v>
      </c>
      <c r="C31" s="220" t="s">
        <v>153</v>
      </c>
      <c r="D31" s="220" t="s">
        <v>182</v>
      </c>
      <c r="E31" s="221">
        <v>1</v>
      </c>
      <c r="F31" s="222">
        <v>120</v>
      </c>
      <c r="G31" s="213">
        <v>0.05</v>
      </c>
      <c r="H31" s="226">
        <v>0</v>
      </c>
      <c r="I31" s="232">
        <f t="shared" si="0"/>
        <v>0</v>
      </c>
      <c r="J31" s="232">
        <f t="shared" si="1"/>
        <v>0</v>
      </c>
      <c r="K31" s="227"/>
      <c r="L31" s="228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</row>
    <row r="32" spans="1:32" ht="15.75" customHeight="1" thickBot="1" x14ac:dyDescent="0.3">
      <c r="B32" s="188"/>
      <c r="C32" s="188"/>
      <c r="D32" s="188"/>
      <c r="E32" s="188"/>
      <c r="F32" s="188"/>
      <c r="G32" s="188"/>
      <c r="H32" s="200">
        <f>SUM(H6:H31)</f>
        <v>0</v>
      </c>
      <c r="I32" s="201">
        <f>SUM(I6:I31)</f>
        <v>0</v>
      </c>
      <c r="J32" s="202">
        <f>SUM(J6:J31)</f>
        <v>0</v>
      </c>
      <c r="K32" s="188"/>
      <c r="L32" s="188"/>
    </row>
    <row r="33" spans="2:12" ht="15.75" customHeight="1" x14ac:dyDescent="0.25"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</row>
    <row r="34" spans="2:12" ht="15.75" customHeight="1" x14ac:dyDescent="0.25"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</row>
    <row r="35" spans="2:12" ht="15.75" customHeight="1" x14ac:dyDescent="0.25"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</row>
    <row r="36" spans="2:12" ht="15.75" customHeight="1" x14ac:dyDescent="0.25"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</row>
    <row r="37" spans="2:12" ht="15.75" customHeight="1" x14ac:dyDescent="0.25"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</row>
    <row r="38" spans="2:12" ht="15.75" customHeight="1" x14ac:dyDescent="0.25"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</row>
    <row r="39" spans="2:12" ht="15.75" customHeight="1" x14ac:dyDescent="0.25"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</row>
    <row r="40" spans="2:12" ht="15.75" customHeight="1" x14ac:dyDescent="0.25"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</row>
    <row r="41" spans="2:12" ht="15.75" customHeight="1" x14ac:dyDescent="0.25"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</row>
    <row r="42" spans="2:12" ht="15.75" customHeight="1" x14ac:dyDescent="0.25"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</row>
    <row r="43" spans="2:12" ht="15.75" customHeight="1" x14ac:dyDescent="0.2"/>
    <row r="44" spans="2:12" ht="15.75" customHeight="1" x14ac:dyDescent="0.2"/>
    <row r="45" spans="2:12" ht="15.75" customHeight="1" x14ac:dyDescent="0.2"/>
    <row r="46" spans="2:12" ht="15.75" customHeight="1" x14ac:dyDescent="0.2"/>
    <row r="47" spans="2:12" ht="15.75" customHeight="1" x14ac:dyDescent="0.2"/>
    <row r="48" spans="2:1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5">
    <mergeCell ref="B1:L1"/>
    <mergeCell ref="B3:G4"/>
    <mergeCell ref="L3:L5"/>
    <mergeCell ref="K3:K5"/>
    <mergeCell ref="H3:J4"/>
  </mergeCells>
  <conditionalFormatting sqref="G6:G31">
    <cfRule type="cellIs" dxfId="1" priority="1" operator="notEqual">
      <formula>"5%"</formula>
    </cfRule>
  </conditionalFormatting>
  <pageMargins left="0.19685039370078741" right="0.19685039370078741" top="0.19685039370078741" bottom="0.19685039370078741" header="0" footer="0"/>
  <pageSetup paperSize="9" scale="44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P948"/>
  <sheetViews>
    <sheetView zoomScaleNormal="100" workbookViewId="0">
      <pane ySplit="5" topLeftCell="A6" activePane="bottomLeft" state="frozen"/>
      <selection activeCell="D6" sqref="D6"/>
      <selection pane="bottomLeft" activeCell="J45" sqref="J45"/>
    </sheetView>
  </sheetViews>
  <sheetFormatPr defaultColWidth="12.5703125" defaultRowHeight="15" customHeight="1" x14ac:dyDescent="0.2"/>
  <cols>
    <col min="1" max="1" width="45.42578125" style="18" customWidth="1"/>
    <col min="2" max="2" width="18.42578125" style="18" customWidth="1"/>
    <col min="3" max="3" width="18.140625" style="18" customWidth="1"/>
    <col min="4" max="4" width="18" style="18" customWidth="1"/>
    <col min="5" max="5" width="17.28515625" style="18" customWidth="1"/>
    <col min="6" max="16384" width="12.5703125" style="18"/>
  </cols>
  <sheetData>
    <row r="1" spans="1:16" ht="15" customHeight="1" x14ac:dyDescent="0.2">
      <c r="A1" s="315" t="s">
        <v>466</v>
      </c>
      <c r="B1" s="315"/>
      <c r="C1" s="315"/>
      <c r="D1" s="315"/>
      <c r="E1" s="315"/>
    </row>
    <row r="2" spans="1:16" ht="15" customHeight="1" thickBot="1" x14ac:dyDescent="0.25">
      <c r="A2" s="315"/>
      <c r="B2" s="315"/>
      <c r="C2" s="315"/>
      <c r="D2" s="315"/>
      <c r="E2" s="315"/>
    </row>
    <row r="3" spans="1:16" ht="28.5" customHeight="1" thickBot="1" x14ac:dyDescent="0.3">
      <c r="A3" s="316" t="s">
        <v>432</v>
      </c>
      <c r="B3" s="317"/>
      <c r="C3" s="317"/>
      <c r="D3" s="317"/>
      <c r="E3" s="318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26.25" customHeight="1" x14ac:dyDescent="0.2">
      <c r="A4" s="319" t="s">
        <v>142</v>
      </c>
      <c r="B4" s="309" t="s">
        <v>143</v>
      </c>
      <c r="C4" s="309" t="s">
        <v>144</v>
      </c>
      <c r="D4" s="309" t="s">
        <v>145</v>
      </c>
      <c r="E4" s="322" t="s">
        <v>339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ht="26.25" customHeight="1" thickBot="1" x14ac:dyDescent="0.25">
      <c r="A5" s="320"/>
      <c r="B5" s="321"/>
      <c r="C5" s="321"/>
      <c r="D5" s="321"/>
      <c r="E5" s="305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33" customHeight="1" x14ac:dyDescent="0.2">
      <c r="A6" s="233" t="s">
        <v>148</v>
      </c>
      <c r="B6" s="234" t="s">
        <v>149</v>
      </c>
      <c r="C6" s="234">
        <v>2</v>
      </c>
      <c r="D6" s="207">
        <v>0</v>
      </c>
      <c r="E6" s="209">
        <f>C6*D6</f>
        <v>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ht="33" customHeight="1" x14ac:dyDescent="0.2">
      <c r="A7" s="235" t="s">
        <v>415</v>
      </c>
      <c r="B7" s="234" t="s">
        <v>149</v>
      </c>
      <c r="C7" s="234">
        <v>1</v>
      </c>
      <c r="D7" s="208">
        <v>0</v>
      </c>
      <c r="E7" s="210">
        <f>C7*D7</f>
        <v>0</v>
      </c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ht="33" customHeight="1" x14ac:dyDescent="0.2">
      <c r="A8" s="235" t="s">
        <v>150</v>
      </c>
      <c r="B8" s="234" t="s">
        <v>151</v>
      </c>
      <c r="C8" s="234">
        <v>1</v>
      </c>
      <c r="D8" s="208">
        <v>0</v>
      </c>
      <c r="E8" s="210">
        <f t="shared" ref="E8:E49" si="0">C8*D8</f>
        <v>0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ht="33" customHeight="1" x14ac:dyDescent="0.2">
      <c r="A9" s="235" t="s">
        <v>152</v>
      </c>
      <c r="B9" s="234" t="s">
        <v>151</v>
      </c>
      <c r="C9" s="234">
        <v>2</v>
      </c>
      <c r="D9" s="208">
        <v>0</v>
      </c>
      <c r="E9" s="210">
        <f t="shared" si="0"/>
        <v>0</v>
      </c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ht="33" customHeight="1" x14ac:dyDescent="0.2">
      <c r="A10" s="235" t="s">
        <v>154</v>
      </c>
      <c r="B10" s="234" t="s">
        <v>153</v>
      </c>
      <c r="C10" s="234">
        <v>1</v>
      </c>
      <c r="D10" s="208">
        <v>0</v>
      </c>
      <c r="E10" s="210">
        <f t="shared" si="0"/>
        <v>0</v>
      </c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ht="33" customHeight="1" x14ac:dyDescent="0.2">
      <c r="A11" s="235" t="s">
        <v>416</v>
      </c>
      <c r="B11" s="234" t="s">
        <v>153</v>
      </c>
      <c r="C11" s="234">
        <v>2</v>
      </c>
      <c r="D11" s="208">
        <v>0</v>
      </c>
      <c r="E11" s="210">
        <f t="shared" si="0"/>
        <v>0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33" customHeight="1" x14ac:dyDescent="0.2">
      <c r="A12" s="235" t="s">
        <v>155</v>
      </c>
      <c r="B12" s="234" t="s">
        <v>149</v>
      </c>
      <c r="C12" s="234">
        <v>1</v>
      </c>
      <c r="D12" s="208">
        <v>0</v>
      </c>
      <c r="E12" s="210">
        <f t="shared" si="0"/>
        <v>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ht="33" customHeight="1" x14ac:dyDescent="0.2">
      <c r="A13" s="235" t="s">
        <v>417</v>
      </c>
      <c r="B13" s="234" t="s">
        <v>149</v>
      </c>
      <c r="C13" s="234">
        <v>2</v>
      </c>
      <c r="D13" s="208">
        <v>0</v>
      </c>
      <c r="E13" s="210">
        <f t="shared" si="0"/>
        <v>0</v>
      </c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ht="33" customHeight="1" x14ac:dyDescent="0.2">
      <c r="A14" s="235" t="s">
        <v>418</v>
      </c>
      <c r="B14" s="234" t="s">
        <v>151</v>
      </c>
      <c r="C14" s="234">
        <v>1</v>
      </c>
      <c r="D14" s="208">
        <v>0</v>
      </c>
      <c r="E14" s="210">
        <f t="shared" si="0"/>
        <v>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ht="33" customHeight="1" x14ac:dyDescent="0.2">
      <c r="A15" s="235" t="s">
        <v>156</v>
      </c>
      <c r="B15" s="234" t="s">
        <v>151</v>
      </c>
      <c r="C15" s="234">
        <v>1</v>
      </c>
      <c r="D15" s="208">
        <v>0</v>
      </c>
      <c r="E15" s="210">
        <f t="shared" si="0"/>
        <v>0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</row>
    <row r="16" spans="1:16" ht="33" customHeight="1" x14ac:dyDescent="0.2">
      <c r="A16" s="235" t="s">
        <v>419</v>
      </c>
      <c r="B16" s="234" t="s">
        <v>151</v>
      </c>
      <c r="C16" s="234">
        <v>2</v>
      </c>
      <c r="D16" s="208">
        <v>0</v>
      </c>
      <c r="E16" s="210">
        <f t="shared" si="0"/>
        <v>0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</row>
    <row r="17" spans="1:16" ht="33" customHeight="1" x14ac:dyDescent="0.2">
      <c r="A17" s="235" t="s">
        <v>420</v>
      </c>
      <c r="B17" s="234" t="s">
        <v>151</v>
      </c>
      <c r="C17" s="234">
        <v>1</v>
      </c>
      <c r="D17" s="208">
        <v>0</v>
      </c>
      <c r="E17" s="210">
        <f t="shared" si="0"/>
        <v>0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</row>
    <row r="18" spans="1:16" ht="33" customHeight="1" x14ac:dyDescent="0.2">
      <c r="A18" s="235" t="s">
        <v>421</v>
      </c>
      <c r="B18" s="234" t="s">
        <v>151</v>
      </c>
      <c r="C18" s="234">
        <v>1</v>
      </c>
      <c r="D18" s="208">
        <v>0</v>
      </c>
      <c r="E18" s="210">
        <f t="shared" si="0"/>
        <v>0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</row>
    <row r="19" spans="1:16" ht="33" customHeight="1" x14ac:dyDescent="0.2">
      <c r="A19" s="235" t="s">
        <v>157</v>
      </c>
      <c r="B19" s="234" t="s">
        <v>151</v>
      </c>
      <c r="C19" s="234">
        <v>5</v>
      </c>
      <c r="D19" s="208">
        <v>0</v>
      </c>
      <c r="E19" s="210">
        <f t="shared" si="0"/>
        <v>0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</row>
    <row r="20" spans="1:16" ht="33" customHeight="1" x14ac:dyDescent="0.2">
      <c r="A20" s="235" t="s">
        <v>158</v>
      </c>
      <c r="B20" s="234" t="s">
        <v>151</v>
      </c>
      <c r="C20" s="234">
        <v>2</v>
      </c>
      <c r="D20" s="208">
        <v>0</v>
      </c>
      <c r="E20" s="210">
        <f t="shared" si="0"/>
        <v>0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</row>
    <row r="21" spans="1:16" ht="33" customHeight="1" x14ac:dyDescent="0.2">
      <c r="A21" s="235" t="s">
        <v>159</v>
      </c>
      <c r="B21" s="234" t="s">
        <v>153</v>
      </c>
      <c r="C21" s="234">
        <v>1</v>
      </c>
      <c r="D21" s="208">
        <v>0</v>
      </c>
      <c r="E21" s="210">
        <f t="shared" si="0"/>
        <v>0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</row>
    <row r="22" spans="1:16" ht="33" customHeight="1" x14ac:dyDescent="0.2">
      <c r="A22" s="235" t="s">
        <v>160</v>
      </c>
      <c r="B22" s="234" t="s">
        <v>153</v>
      </c>
      <c r="C22" s="234">
        <v>1</v>
      </c>
      <c r="D22" s="208">
        <v>0</v>
      </c>
      <c r="E22" s="210">
        <f t="shared" si="0"/>
        <v>0</v>
      </c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1:16" ht="33" customHeight="1" x14ac:dyDescent="0.2">
      <c r="A23" s="235" t="s">
        <v>161</v>
      </c>
      <c r="B23" s="234" t="s">
        <v>153</v>
      </c>
      <c r="C23" s="234">
        <v>1</v>
      </c>
      <c r="D23" s="208">
        <v>0</v>
      </c>
      <c r="E23" s="210">
        <f t="shared" si="0"/>
        <v>0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</row>
    <row r="24" spans="1:16" ht="33" customHeight="1" x14ac:dyDescent="0.2">
      <c r="A24" s="235" t="s">
        <v>162</v>
      </c>
      <c r="B24" s="234" t="s">
        <v>153</v>
      </c>
      <c r="C24" s="234">
        <v>3</v>
      </c>
      <c r="D24" s="208">
        <v>0</v>
      </c>
      <c r="E24" s="210">
        <f t="shared" si="0"/>
        <v>0</v>
      </c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</row>
    <row r="25" spans="1:16" ht="33" customHeight="1" x14ac:dyDescent="0.2">
      <c r="A25" s="235" t="s">
        <v>422</v>
      </c>
      <c r="B25" s="234" t="s">
        <v>153</v>
      </c>
      <c r="C25" s="234">
        <v>2</v>
      </c>
      <c r="D25" s="208">
        <v>0</v>
      </c>
      <c r="E25" s="210">
        <f t="shared" si="0"/>
        <v>0</v>
      </c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</row>
    <row r="26" spans="1:16" ht="33" customHeight="1" x14ac:dyDescent="0.2">
      <c r="A26" s="235" t="s">
        <v>163</v>
      </c>
      <c r="B26" s="234" t="s">
        <v>153</v>
      </c>
      <c r="C26" s="234">
        <v>2</v>
      </c>
      <c r="D26" s="208">
        <v>0</v>
      </c>
      <c r="E26" s="210">
        <f t="shared" si="0"/>
        <v>0</v>
      </c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</row>
    <row r="27" spans="1:16" ht="33" customHeight="1" x14ac:dyDescent="0.2">
      <c r="A27" s="235" t="s">
        <v>164</v>
      </c>
      <c r="B27" s="234" t="s">
        <v>151</v>
      </c>
      <c r="C27" s="234">
        <v>1</v>
      </c>
      <c r="D27" s="208">
        <v>0</v>
      </c>
      <c r="E27" s="210">
        <f t="shared" si="0"/>
        <v>0</v>
      </c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</row>
    <row r="28" spans="1:16" ht="33" customHeight="1" x14ac:dyDescent="0.2">
      <c r="A28" s="235" t="s">
        <v>423</v>
      </c>
      <c r="B28" s="234" t="s">
        <v>151</v>
      </c>
      <c r="C28" s="234">
        <v>1</v>
      </c>
      <c r="D28" s="208">
        <v>0</v>
      </c>
      <c r="E28" s="210">
        <f t="shared" si="0"/>
        <v>0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16" ht="33" customHeight="1" x14ac:dyDescent="0.2">
      <c r="A29" s="235" t="s">
        <v>165</v>
      </c>
      <c r="B29" s="234" t="s">
        <v>151</v>
      </c>
      <c r="C29" s="234">
        <v>1</v>
      </c>
      <c r="D29" s="208">
        <v>0</v>
      </c>
      <c r="E29" s="210">
        <f t="shared" si="0"/>
        <v>0</v>
      </c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  <row r="30" spans="1:16" ht="33" customHeight="1" x14ac:dyDescent="0.2">
      <c r="A30" s="235" t="s">
        <v>166</v>
      </c>
      <c r="B30" s="234" t="s">
        <v>149</v>
      </c>
      <c r="C30" s="234">
        <v>1</v>
      </c>
      <c r="D30" s="208">
        <v>0</v>
      </c>
      <c r="E30" s="210">
        <f t="shared" si="0"/>
        <v>0</v>
      </c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</row>
    <row r="31" spans="1:16" ht="33" customHeight="1" x14ac:dyDescent="0.2">
      <c r="A31" s="235" t="s">
        <v>167</v>
      </c>
      <c r="B31" s="234" t="s">
        <v>153</v>
      </c>
      <c r="C31" s="234">
        <v>2</v>
      </c>
      <c r="D31" s="208">
        <v>0</v>
      </c>
      <c r="E31" s="210">
        <f t="shared" si="0"/>
        <v>0</v>
      </c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</row>
    <row r="32" spans="1:16" ht="33" customHeight="1" x14ac:dyDescent="0.2">
      <c r="A32" s="235" t="s">
        <v>168</v>
      </c>
      <c r="B32" s="234" t="s">
        <v>151</v>
      </c>
      <c r="C32" s="234">
        <v>2</v>
      </c>
      <c r="D32" s="208">
        <v>0</v>
      </c>
      <c r="E32" s="210">
        <f t="shared" si="0"/>
        <v>0</v>
      </c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</row>
    <row r="33" spans="1:16" ht="33" customHeight="1" x14ac:dyDescent="0.2">
      <c r="A33" s="235" t="s">
        <v>169</v>
      </c>
      <c r="B33" s="234" t="s">
        <v>153</v>
      </c>
      <c r="C33" s="234">
        <v>1</v>
      </c>
      <c r="D33" s="208">
        <v>0</v>
      </c>
      <c r="E33" s="210">
        <f t="shared" si="0"/>
        <v>0</v>
      </c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</row>
    <row r="34" spans="1:16" ht="33" customHeight="1" x14ac:dyDescent="0.2">
      <c r="A34" s="235" t="s">
        <v>170</v>
      </c>
      <c r="B34" s="234" t="s">
        <v>153</v>
      </c>
      <c r="C34" s="234">
        <v>1</v>
      </c>
      <c r="D34" s="208">
        <v>0</v>
      </c>
      <c r="E34" s="210">
        <f t="shared" si="0"/>
        <v>0</v>
      </c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</row>
    <row r="35" spans="1:16" ht="33" customHeight="1" x14ac:dyDescent="0.2">
      <c r="A35" s="235" t="s">
        <v>171</v>
      </c>
      <c r="B35" s="234" t="s">
        <v>153</v>
      </c>
      <c r="C35" s="234">
        <v>1</v>
      </c>
      <c r="D35" s="208">
        <v>0</v>
      </c>
      <c r="E35" s="210">
        <f t="shared" si="0"/>
        <v>0</v>
      </c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</row>
    <row r="36" spans="1:16" ht="33" customHeight="1" x14ac:dyDescent="0.2">
      <c r="A36" s="235" t="s">
        <v>424</v>
      </c>
      <c r="B36" s="234" t="s">
        <v>172</v>
      </c>
      <c r="C36" s="234">
        <v>1</v>
      </c>
      <c r="D36" s="208">
        <v>0</v>
      </c>
      <c r="E36" s="210">
        <f t="shared" si="0"/>
        <v>0</v>
      </c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</row>
    <row r="37" spans="1:16" ht="33" customHeight="1" x14ac:dyDescent="0.2">
      <c r="A37" s="235" t="s">
        <v>425</v>
      </c>
      <c r="B37" s="234" t="s">
        <v>172</v>
      </c>
      <c r="C37" s="234">
        <v>1</v>
      </c>
      <c r="D37" s="208">
        <v>0</v>
      </c>
      <c r="E37" s="210">
        <f t="shared" si="0"/>
        <v>0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ht="33" customHeight="1" x14ac:dyDescent="0.2">
      <c r="A38" s="235" t="s">
        <v>173</v>
      </c>
      <c r="B38" s="234" t="s">
        <v>172</v>
      </c>
      <c r="C38" s="234">
        <v>1</v>
      </c>
      <c r="D38" s="208">
        <v>0</v>
      </c>
      <c r="E38" s="210">
        <f t="shared" si="0"/>
        <v>0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</row>
    <row r="39" spans="1:16" ht="33" customHeight="1" x14ac:dyDescent="0.2">
      <c r="A39" s="235" t="s">
        <v>174</v>
      </c>
      <c r="B39" s="234" t="s">
        <v>172</v>
      </c>
      <c r="C39" s="234">
        <v>2</v>
      </c>
      <c r="D39" s="208">
        <v>0</v>
      </c>
      <c r="E39" s="210">
        <f t="shared" si="0"/>
        <v>0</v>
      </c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 ht="33" customHeight="1" x14ac:dyDescent="0.2">
      <c r="A40" s="235" t="s">
        <v>426</v>
      </c>
      <c r="B40" s="234" t="s">
        <v>172</v>
      </c>
      <c r="C40" s="234">
        <v>1</v>
      </c>
      <c r="D40" s="208">
        <v>0</v>
      </c>
      <c r="E40" s="210">
        <f t="shared" si="0"/>
        <v>0</v>
      </c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ht="33" customHeight="1" x14ac:dyDescent="0.2">
      <c r="A41" s="235" t="s">
        <v>427</v>
      </c>
      <c r="B41" s="234" t="s">
        <v>172</v>
      </c>
      <c r="C41" s="234">
        <v>1</v>
      </c>
      <c r="D41" s="208">
        <v>0</v>
      </c>
      <c r="E41" s="210">
        <f t="shared" si="0"/>
        <v>0</v>
      </c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ht="33" customHeight="1" x14ac:dyDescent="0.2">
      <c r="A42" s="235" t="s">
        <v>175</v>
      </c>
      <c r="B42" s="234" t="s">
        <v>172</v>
      </c>
      <c r="C42" s="234">
        <v>1</v>
      </c>
      <c r="D42" s="208">
        <v>0</v>
      </c>
      <c r="E42" s="210">
        <f t="shared" si="0"/>
        <v>0</v>
      </c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ht="33" customHeight="1" x14ac:dyDescent="0.2">
      <c r="A43" s="235" t="s">
        <v>176</v>
      </c>
      <c r="B43" s="234" t="s">
        <v>172</v>
      </c>
      <c r="C43" s="234">
        <v>1</v>
      </c>
      <c r="D43" s="208">
        <v>0</v>
      </c>
      <c r="E43" s="210">
        <f t="shared" si="0"/>
        <v>0</v>
      </c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33" customHeight="1" x14ac:dyDescent="0.2">
      <c r="A44" s="235" t="s">
        <v>177</v>
      </c>
      <c r="B44" s="234" t="s">
        <v>178</v>
      </c>
      <c r="C44" s="234">
        <v>1</v>
      </c>
      <c r="D44" s="208">
        <v>0</v>
      </c>
      <c r="E44" s="210">
        <f t="shared" si="0"/>
        <v>0</v>
      </c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ht="33" customHeight="1" x14ac:dyDescent="0.2">
      <c r="A45" s="235" t="s">
        <v>436</v>
      </c>
      <c r="B45" s="234" t="s">
        <v>153</v>
      </c>
      <c r="C45" s="234">
        <v>1</v>
      </c>
      <c r="D45" s="208">
        <v>0</v>
      </c>
      <c r="E45" s="210">
        <f t="shared" si="0"/>
        <v>0</v>
      </c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ht="33" customHeight="1" x14ac:dyDescent="0.2">
      <c r="A46" s="235" t="s">
        <v>437</v>
      </c>
      <c r="B46" s="234" t="s">
        <v>153</v>
      </c>
      <c r="C46" s="234">
        <v>1</v>
      </c>
      <c r="D46" s="208">
        <v>0</v>
      </c>
      <c r="E46" s="210">
        <f t="shared" si="0"/>
        <v>0</v>
      </c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ht="33" customHeight="1" x14ac:dyDescent="0.2">
      <c r="A47" s="235" t="s">
        <v>438</v>
      </c>
      <c r="B47" s="234" t="s">
        <v>153</v>
      </c>
      <c r="C47" s="234">
        <v>1</v>
      </c>
      <c r="D47" s="208">
        <v>0</v>
      </c>
      <c r="E47" s="210">
        <f t="shared" si="0"/>
        <v>0</v>
      </c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ht="33" customHeight="1" x14ac:dyDescent="0.2">
      <c r="A48" s="235" t="s">
        <v>179</v>
      </c>
      <c r="B48" s="234" t="s">
        <v>153</v>
      </c>
      <c r="C48" s="234">
        <v>1</v>
      </c>
      <c r="D48" s="208">
        <v>0</v>
      </c>
      <c r="E48" s="210">
        <f t="shared" si="0"/>
        <v>0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1:16" ht="33" customHeight="1" x14ac:dyDescent="0.2">
      <c r="A49" s="235" t="s">
        <v>180</v>
      </c>
      <c r="B49" s="234" t="s">
        <v>153</v>
      </c>
      <c r="C49" s="234">
        <v>1</v>
      </c>
      <c r="D49" s="208">
        <v>0</v>
      </c>
      <c r="E49" s="210">
        <f t="shared" si="0"/>
        <v>0</v>
      </c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1:16" ht="33" customHeight="1" x14ac:dyDescent="0.2">
      <c r="A50" s="235" t="s">
        <v>181</v>
      </c>
      <c r="B50" s="234" t="s">
        <v>153</v>
      </c>
      <c r="C50" s="234">
        <v>1</v>
      </c>
      <c r="D50" s="208">
        <v>0</v>
      </c>
      <c r="E50" s="210">
        <f>C50*D50</f>
        <v>0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1:16" ht="33" customHeight="1" thickBot="1" x14ac:dyDescent="0.25">
      <c r="A51" s="266" t="s">
        <v>49</v>
      </c>
      <c r="B51" s="267"/>
      <c r="C51" s="267">
        <f t="shared" ref="C51:E51" si="1">SUM(C6:C50)</f>
        <v>62</v>
      </c>
      <c r="D51" s="268">
        <f t="shared" si="1"/>
        <v>0</v>
      </c>
      <c r="E51" s="269">
        <f t="shared" si="1"/>
        <v>0</v>
      </c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1:16" ht="15.75" customHeight="1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1:16" ht="15.75" customHeight="1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1:16" ht="15.7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1:16" ht="15.75" customHeight="1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1:16" ht="15.7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1:16" ht="15.75" customHeight="1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6" ht="15.75" customHeight="1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  <row r="59" spans="1:16" ht="15.75" customHeight="1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</row>
    <row r="60" spans="1:16" ht="15.75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</row>
    <row r="61" spans="1:16" ht="15.75" customHeight="1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</row>
    <row r="62" spans="1:16" ht="15.75" customHeight="1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</row>
    <row r="63" spans="1:16" ht="15.75" customHeight="1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</row>
    <row r="64" spans="1:16" ht="15.75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</row>
    <row r="65" spans="1:16" ht="15.75" customHeight="1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</row>
    <row r="66" spans="1:16" ht="15.75" customHeight="1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</row>
    <row r="67" spans="1:16" ht="15.75" customHeight="1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</row>
    <row r="68" spans="1:16" ht="15.75" customHeight="1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</row>
    <row r="69" spans="1:16" ht="15.75" customHeight="1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</row>
    <row r="70" spans="1:16" ht="15.75" customHeight="1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</row>
    <row r="71" spans="1:16" ht="15.75" customHeight="1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</row>
    <row r="72" spans="1:16" ht="15.75" customHeight="1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</row>
    <row r="73" spans="1:16" ht="15.75" customHeight="1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</row>
    <row r="74" spans="1:16" ht="15.75" customHeight="1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</row>
    <row r="75" spans="1:16" ht="15.75" customHeight="1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</row>
    <row r="76" spans="1:16" ht="15.75" customHeight="1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</row>
    <row r="77" spans="1:16" ht="15.75" customHeight="1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</row>
    <row r="78" spans="1:16" ht="15.75" customHeight="1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</row>
    <row r="79" spans="1:16" ht="15.75" customHeight="1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</row>
    <row r="80" spans="1:16" ht="15.75" customHeight="1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</row>
    <row r="81" spans="1:16" ht="15.75" customHeight="1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</row>
    <row r="82" spans="1:16" ht="15.75" customHeight="1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</row>
    <row r="83" spans="1:16" ht="15.75" customHeight="1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</row>
    <row r="84" spans="1:16" ht="15.75" customHeight="1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</row>
    <row r="85" spans="1:16" ht="15.75" customHeight="1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</row>
    <row r="86" spans="1:16" ht="15.75" customHeight="1" x14ac:dyDescent="0.2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</row>
    <row r="87" spans="1:16" ht="15.75" customHeight="1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</row>
    <row r="88" spans="1:16" ht="15.75" customHeight="1" x14ac:dyDescent="0.2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</row>
    <row r="89" spans="1:16" ht="15.75" customHeight="1" x14ac:dyDescent="0.2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</row>
    <row r="90" spans="1:16" ht="15.75" customHeight="1" x14ac:dyDescent="0.2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</row>
    <row r="91" spans="1:16" ht="15.75" customHeight="1" x14ac:dyDescent="0.2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</row>
    <row r="92" spans="1:16" ht="15.75" customHeight="1" x14ac:dyDescent="0.2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</row>
    <row r="93" spans="1:16" ht="15.75" customHeight="1" x14ac:dyDescent="0.2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</row>
    <row r="94" spans="1:16" ht="15.75" customHeight="1" x14ac:dyDescent="0.2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</row>
    <row r="95" spans="1:16" ht="15.75" customHeight="1" x14ac:dyDescent="0.2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</row>
    <row r="96" spans="1:16" ht="15.75" customHeight="1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</row>
    <row r="97" spans="1:16" ht="15.75" customHeight="1" x14ac:dyDescent="0.2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</row>
    <row r="98" spans="1:16" ht="15.75" customHeight="1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</row>
    <row r="99" spans="1:16" ht="15.75" customHeight="1" x14ac:dyDescent="0.2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</row>
    <row r="100" spans="1:16" ht="15.75" customHeight="1" x14ac:dyDescent="0.2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</row>
    <row r="101" spans="1:16" ht="15.75" customHeight="1" x14ac:dyDescent="0.2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</row>
    <row r="102" spans="1:16" ht="15.75" customHeight="1" x14ac:dyDescent="0.2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</row>
    <row r="103" spans="1:16" ht="15.75" customHeight="1" x14ac:dyDescent="0.2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</row>
    <row r="104" spans="1:16" ht="15.75" customHeight="1" x14ac:dyDescent="0.2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</row>
    <row r="105" spans="1:16" ht="15.75" customHeight="1" x14ac:dyDescent="0.2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</row>
    <row r="106" spans="1:16" ht="15.75" customHeight="1" x14ac:dyDescent="0.2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</row>
    <row r="107" spans="1:16" ht="15.75" customHeight="1" x14ac:dyDescent="0.2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</row>
    <row r="108" spans="1:16" ht="15.75" customHeight="1" x14ac:dyDescent="0.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</row>
    <row r="109" spans="1:16" ht="15.75" customHeight="1" x14ac:dyDescent="0.2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</row>
    <row r="110" spans="1:16" ht="15.75" customHeight="1" x14ac:dyDescent="0.2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</row>
    <row r="111" spans="1:16" ht="15.75" customHeight="1" x14ac:dyDescent="0.2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</row>
    <row r="112" spans="1:16" ht="15.75" customHeight="1" x14ac:dyDescent="0.2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</row>
    <row r="113" spans="1:16" ht="15.75" customHeight="1" x14ac:dyDescent="0.2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</row>
    <row r="114" spans="1:16" ht="15.75" customHeight="1" x14ac:dyDescent="0.2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</row>
    <row r="115" spans="1:16" ht="15.75" customHeight="1" x14ac:dyDescent="0.2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</row>
    <row r="116" spans="1:16" ht="15.75" customHeight="1" x14ac:dyDescent="0.2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</row>
    <row r="117" spans="1:16" ht="15.75" customHeight="1" x14ac:dyDescent="0.2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</row>
    <row r="118" spans="1:16" ht="15.75" customHeight="1" x14ac:dyDescent="0.2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</row>
    <row r="119" spans="1:16" ht="15.75" customHeight="1" x14ac:dyDescent="0.2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</row>
    <row r="120" spans="1:16" ht="15.75" customHeight="1" x14ac:dyDescent="0.2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</row>
    <row r="121" spans="1:16" ht="15.75" customHeight="1" x14ac:dyDescent="0.2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16" ht="15.75" customHeight="1" x14ac:dyDescent="0.2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</row>
    <row r="123" spans="1:16" ht="15.75" customHeight="1" x14ac:dyDescent="0.2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</row>
    <row r="124" spans="1:16" ht="15.75" customHeight="1" x14ac:dyDescent="0.2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</row>
    <row r="125" spans="1:16" ht="15.75" customHeight="1" x14ac:dyDescent="0.2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</row>
    <row r="126" spans="1:16" ht="15.75" customHeight="1" x14ac:dyDescent="0.2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</row>
    <row r="127" spans="1:16" ht="15.75" customHeight="1" x14ac:dyDescent="0.2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</row>
    <row r="128" spans="1:16" ht="15.75" customHeight="1" x14ac:dyDescent="0.2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</row>
    <row r="129" spans="1:16" ht="15.75" customHeight="1" x14ac:dyDescent="0.2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</row>
    <row r="130" spans="1:16" ht="15.75" customHeight="1" x14ac:dyDescent="0.2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</row>
    <row r="131" spans="1:16" ht="15.75" customHeight="1" x14ac:dyDescent="0.2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</row>
    <row r="132" spans="1:16" ht="15.75" customHeight="1" x14ac:dyDescent="0.2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</row>
    <row r="133" spans="1:16" ht="15.75" customHeight="1" x14ac:dyDescent="0.2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</row>
    <row r="134" spans="1:16" ht="15.75" customHeight="1" x14ac:dyDescent="0.2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</row>
    <row r="135" spans="1:16" ht="15.75" customHeight="1" x14ac:dyDescent="0.2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</row>
    <row r="136" spans="1:16" ht="15.75" customHeight="1" x14ac:dyDescent="0.2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</row>
    <row r="137" spans="1:16" ht="15.75" customHeight="1" x14ac:dyDescent="0.2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</row>
    <row r="138" spans="1:16" ht="15.75" customHeight="1" x14ac:dyDescent="0.2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</row>
    <row r="139" spans="1:16" ht="15.75" customHeight="1" x14ac:dyDescent="0.2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</row>
    <row r="140" spans="1:16" ht="15.75" customHeight="1" x14ac:dyDescent="0.2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</row>
    <row r="141" spans="1:16" ht="15.75" customHeight="1" x14ac:dyDescent="0.2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</row>
    <row r="142" spans="1:16" ht="15.75" customHeight="1" x14ac:dyDescent="0.2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</row>
    <row r="143" spans="1:16" ht="15.75" customHeight="1" x14ac:dyDescent="0.2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</row>
    <row r="144" spans="1:16" ht="15.75" customHeight="1" x14ac:dyDescent="0.2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</row>
    <row r="145" spans="1:16" ht="15.75" customHeight="1" x14ac:dyDescent="0.2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</row>
    <row r="146" spans="1:16" ht="15.75" customHeight="1" x14ac:dyDescent="0.2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</row>
    <row r="147" spans="1:16" ht="15.75" customHeight="1" x14ac:dyDescent="0.2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</row>
    <row r="148" spans="1:16" ht="15.75" customHeight="1" x14ac:dyDescent="0.2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</row>
    <row r="149" spans="1:16" ht="15.75" customHeight="1" x14ac:dyDescent="0.2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</row>
    <row r="150" spans="1:16" ht="15.75" customHeight="1" x14ac:dyDescent="0.2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</row>
    <row r="151" spans="1:16" ht="15.75" customHeight="1" x14ac:dyDescent="0.2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</row>
    <row r="152" spans="1:16" ht="15.75" customHeight="1" x14ac:dyDescent="0.2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</row>
    <row r="153" spans="1:16" ht="15.75" customHeight="1" x14ac:dyDescent="0.2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</row>
    <row r="154" spans="1:16" ht="15.75" customHeight="1" x14ac:dyDescent="0.2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</row>
    <row r="155" spans="1:16" ht="15.75" customHeight="1" x14ac:dyDescent="0.2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</row>
    <row r="156" spans="1:16" ht="15.75" customHeight="1" x14ac:dyDescent="0.2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</row>
    <row r="157" spans="1:16" ht="15.75" customHeight="1" x14ac:dyDescent="0.2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</row>
    <row r="158" spans="1:16" ht="15.75" customHeight="1" x14ac:dyDescent="0.2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</row>
    <row r="159" spans="1:16" ht="15.75" customHeight="1" x14ac:dyDescent="0.2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</row>
    <row r="160" spans="1:16" ht="15.75" customHeight="1" x14ac:dyDescent="0.2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</row>
    <row r="161" spans="1:16" ht="15.75" customHeight="1" x14ac:dyDescent="0.2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</row>
    <row r="162" spans="1:16" ht="15.75" customHeight="1" x14ac:dyDescent="0.2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</row>
    <row r="163" spans="1:16" ht="15.75" customHeight="1" x14ac:dyDescent="0.2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</row>
    <row r="164" spans="1:16" ht="15.75" customHeight="1" x14ac:dyDescent="0.2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</row>
    <row r="165" spans="1:16" ht="15.75" customHeight="1" x14ac:dyDescent="0.2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</row>
    <row r="166" spans="1:16" ht="15.75" customHeight="1" x14ac:dyDescent="0.2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</row>
    <row r="167" spans="1:16" ht="15.75" customHeight="1" x14ac:dyDescent="0.2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</row>
    <row r="168" spans="1:16" ht="15.75" customHeight="1" x14ac:dyDescent="0.2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</row>
    <row r="169" spans="1:16" ht="15.75" customHeight="1" x14ac:dyDescent="0.2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</row>
    <row r="170" spans="1:16" ht="15.75" customHeight="1" x14ac:dyDescent="0.2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</row>
    <row r="171" spans="1:16" ht="15.75" customHeight="1" x14ac:dyDescent="0.2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</row>
    <row r="172" spans="1:16" ht="15.75" customHeight="1" x14ac:dyDescent="0.2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</row>
    <row r="173" spans="1:16" ht="15.75" customHeight="1" x14ac:dyDescent="0.2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</row>
    <row r="174" spans="1:16" ht="15.75" customHeight="1" x14ac:dyDescent="0.2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</row>
    <row r="175" spans="1:16" ht="15.75" customHeight="1" x14ac:dyDescent="0.2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</row>
    <row r="176" spans="1:16" ht="15.75" customHeight="1" x14ac:dyDescent="0.2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</row>
    <row r="177" spans="1:16" ht="15.75" customHeight="1" x14ac:dyDescent="0.2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</row>
    <row r="178" spans="1:16" ht="15.75" customHeight="1" x14ac:dyDescent="0.2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</row>
    <row r="179" spans="1:16" ht="15.75" customHeight="1" x14ac:dyDescent="0.2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</row>
    <row r="180" spans="1:16" ht="15.75" customHeight="1" x14ac:dyDescent="0.2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</row>
    <row r="181" spans="1:16" ht="15.75" customHeight="1" x14ac:dyDescent="0.2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</row>
    <row r="182" spans="1:16" ht="15.75" customHeight="1" x14ac:dyDescent="0.2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</row>
    <row r="183" spans="1:16" ht="15.75" customHeight="1" x14ac:dyDescent="0.2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</row>
    <row r="184" spans="1:16" ht="15.75" customHeight="1" x14ac:dyDescent="0.2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</row>
    <row r="185" spans="1:16" ht="15.75" customHeight="1" x14ac:dyDescent="0.2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</row>
    <row r="186" spans="1:16" ht="15.75" customHeight="1" x14ac:dyDescent="0.2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</row>
    <row r="187" spans="1:16" ht="15.75" customHeight="1" x14ac:dyDescent="0.2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</row>
    <row r="188" spans="1:16" ht="15.75" customHeight="1" x14ac:dyDescent="0.2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</row>
    <row r="189" spans="1:16" ht="15.75" customHeight="1" x14ac:dyDescent="0.2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</row>
    <row r="190" spans="1:16" ht="15.75" customHeight="1" x14ac:dyDescent="0.2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</row>
    <row r="191" spans="1:16" ht="15.75" customHeight="1" x14ac:dyDescent="0.2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</row>
    <row r="192" spans="1:16" ht="15.75" customHeight="1" x14ac:dyDescent="0.2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</row>
    <row r="193" spans="1:16" ht="15.75" customHeight="1" x14ac:dyDescent="0.2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</row>
    <row r="194" spans="1:16" ht="15.75" customHeight="1" x14ac:dyDescent="0.2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</row>
    <row r="195" spans="1:16" ht="15.75" customHeight="1" x14ac:dyDescent="0.2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</row>
    <row r="196" spans="1:16" ht="15.75" customHeight="1" x14ac:dyDescent="0.2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</row>
    <row r="197" spans="1:16" ht="15.75" customHeight="1" x14ac:dyDescent="0.2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</row>
    <row r="198" spans="1:16" ht="15.75" customHeight="1" x14ac:dyDescent="0.2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</row>
    <row r="199" spans="1:16" ht="15.75" customHeight="1" x14ac:dyDescent="0.2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</row>
    <row r="200" spans="1:16" ht="15.75" customHeight="1" x14ac:dyDescent="0.2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</row>
    <row r="201" spans="1:16" ht="15.75" customHeight="1" x14ac:dyDescent="0.2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</row>
    <row r="202" spans="1:16" ht="15.75" customHeight="1" x14ac:dyDescent="0.2">
      <c r="A202" s="31"/>
      <c r="B202" s="31"/>
      <c r="C202" s="31"/>
      <c r="D202" s="31"/>
      <c r="E202" s="31"/>
    </row>
    <row r="203" spans="1:16" ht="15.75" customHeight="1" x14ac:dyDescent="0.2"/>
    <row r="204" spans="1:16" ht="15.75" customHeight="1" x14ac:dyDescent="0.2"/>
    <row r="205" spans="1:16" ht="15.75" customHeight="1" x14ac:dyDescent="0.2"/>
    <row r="206" spans="1:16" ht="15.75" customHeight="1" x14ac:dyDescent="0.2"/>
    <row r="207" spans="1:16" ht="15.75" customHeight="1" x14ac:dyDescent="0.2"/>
    <row r="208" spans="1:16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</sheetData>
  <mergeCells count="7">
    <mergeCell ref="A1:E2"/>
    <mergeCell ref="A3:E3"/>
    <mergeCell ref="A4:A5"/>
    <mergeCell ref="B4:B5"/>
    <mergeCell ref="C4:C5"/>
    <mergeCell ref="D4:D5"/>
    <mergeCell ref="E4:E5"/>
  </mergeCells>
  <conditionalFormatting sqref="D5 E4:E50">
    <cfRule type="cellIs" dxfId="0" priority="4" operator="lessThan">
      <formula>0.1</formula>
    </cfRule>
  </conditionalFormatting>
  <pageMargins left="0.19685039370078741" right="0.19685039370078741" top="0.19685039370078741" bottom="0.19685039370078741" header="0" footer="0"/>
  <pageSetup paperSize="9" scale="85" fitToHeight="0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8"/>
  <sheetViews>
    <sheetView topLeftCell="AA1" zoomScale="90" zoomScaleNormal="90" workbookViewId="0">
      <selection activeCell="AD7" sqref="AD7"/>
    </sheetView>
  </sheetViews>
  <sheetFormatPr defaultRowHeight="15" x14ac:dyDescent="0.25"/>
  <cols>
    <col min="1" max="1" width="50.28515625" customWidth="1"/>
    <col min="2" max="2" width="10" customWidth="1"/>
    <col min="3" max="8" width="9.7109375" customWidth="1"/>
    <col min="9" max="9" width="10" customWidth="1"/>
    <col min="10" max="10" width="9.7109375" customWidth="1"/>
    <col min="11" max="11" width="9.85546875" customWidth="1"/>
    <col min="12" max="12" width="9.7109375" customWidth="1"/>
    <col min="13" max="14" width="10.140625" customWidth="1"/>
    <col min="15" max="19" width="9.7109375" customWidth="1"/>
    <col min="20" max="24" width="10.140625" customWidth="1"/>
    <col min="25" max="25" width="9.7109375" customWidth="1"/>
    <col min="26" max="27" width="9.140625" customWidth="1"/>
    <col min="28" max="28" width="11.42578125" customWidth="1"/>
    <col min="29" max="29" width="13.42578125" customWidth="1"/>
    <col min="30" max="30" width="11.42578125" customWidth="1"/>
    <col min="31" max="31" width="9.85546875" customWidth="1"/>
    <col min="32" max="32" width="10.28515625" customWidth="1"/>
    <col min="33" max="33" width="11.42578125" customWidth="1"/>
    <col min="34" max="34" width="13.42578125" customWidth="1"/>
    <col min="35" max="35" width="11.42578125" customWidth="1"/>
    <col min="36" max="36" width="9.85546875" customWidth="1"/>
    <col min="37" max="37" width="10.42578125" customWidth="1"/>
    <col min="38" max="38" width="11.42578125" customWidth="1"/>
    <col min="39" max="39" width="13.42578125" customWidth="1"/>
    <col min="40" max="40" width="11.42578125" customWidth="1"/>
    <col min="41" max="41" width="9.85546875" customWidth="1"/>
    <col min="42" max="42" width="10.28515625" customWidth="1"/>
    <col min="43" max="43" width="11.42578125" customWidth="1"/>
    <col min="44" max="44" width="13.42578125" customWidth="1"/>
    <col min="45" max="45" width="11.42578125" customWidth="1"/>
    <col min="46" max="46" width="9.85546875" customWidth="1"/>
    <col min="47" max="47" width="10.5703125" customWidth="1"/>
    <col min="48" max="48" width="11.42578125" customWidth="1"/>
    <col min="49" max="49" width="13.42578125" customWidth="1"/>
    <col min="50" max="50" width="11.42578125" customWidth="1"/>
    <col min="51" max="51" width="9.85546875" customWidth="1"/>
    <col min="52" max="53" width="11.42578125" customWidth="1"/>
    <col min="54" max="54" width="13.42578125" customWidth="1"/>
    <col min="55" max="55" width="11.42578125" customWidth="1"/>
    <col min="56" max="56" width="9.7109375" customWidth="1"/>
    <col min="57" max="57" width="11.7109375" customWidth="1"/>
    <col min="58" max="58" width="11.42578125" customWidth="1"/>
    <col min="59" max="59" width="13.42578125" customWidth="1"/>
    <col min="60" max="60" width="11.42578125" customWidth="1"/>
    <col min="61" max="61" width="9.85546875" customWidth="1"/>
    <col min="62" max="62" width="11" customWidth="1"/>
    <col min="63" max="63" width="11.42578125" customWidth="1"/>
    <col min="64" max="64" width="13.42578125" customWidth="1"/>
    <col min="65" max="65" width="11.42578125" customWidth="1"/>
    <col min="66" max="66" width="9.85546875" customWidth="1"/>
    <col min="67" max="67" width="10.5703125" customWidth="1"/>
    <col min="68" max="68" width="11.42578125" customWidth="1"/>
    <col min="69" max="69" width="13.42578125" customWidth="1"/>
    <col min="70" max="70" width="11.42578125" customWidth="1"/>
    <col min="71" max="71" width="9.85546875" customWidth="1"/>
    <col min="72" max="72" width="10.28515625" customWidth="1"/>
    <col min="73" max="73" width="11.42578125" customWidth="1"/>
    <col min="74" max="74" width="13.42578125" customWidth="1"/>
    <col min="75" max="75" width="11.42578125" customWidth="1"/>
    <col min="76" max="76" width="9.85546875" customWidth="1"/>
    <col min="77" max="77" width="10.5703125" customWidth="1"/>
    <col min="78" max="78" width="11.42578125" customWidth="1"/>
    <col min="79" max="79" width="13.42578125" customWidth="1"/>
    <col min="80" max="80" width="11.42578125" customWidth="1"/>
    <col min="81" max="81" width="9.85546875" customWidth="1"/>
    <col min="82" max="82" width="10.5703125" customWidth="1"/>
    <col min="83" max="83" width="11.42578125" customWidth="1"/>
    <col min="84" max="84" width="13.42578125" customWidth="1"/>
    <col min="85" max="85" width="11.42578125" customWidth="1"/>
    <col min="86" max="86" width="9.85546875" customWidth="1"/>
    <col min="87" max="87" width="10.140625" customWidth="1"/>
    <col min="88" max="88" width="11.42578125" customWidth="1"/>
    <col min="89" max="89" width="13.42578125" customWidth="1"/>
    <col min="90" max="90" width="11.42578125" customWidth="1"/>
    <col min="91" max="91" width="9.85546875" customWidth="1"/>
    <col min="92" max="92" width="10.85546875" customWidth="1"/>
    <col min="93" max="93" width="11.42578125" customWidth="1"/>
    <col min="94" max="94" width="13.42578125" customWidth="1"/>
    <col min="95" max="95" width="11.42578125" customWidth="1"/>
    <col min="96" max="96" width="9.85546875" customWidth="1"/>
    <col min="97" max="97" width="10.5703125" customWidth="1"/>
    <col min="99" max="99" width="11.140625" customWidth="1"/>
  </cols>
  <sheetData>
    <row r="1" spans="1:100" x14ac:dyDescent="0.25">
      <c r="A1" s="329" t="s">
        <v>414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  <c r="Z1" s="329"/>
      <c r="AA1" s="329"/>
      <c r="AB1" s="329" t="s">
        <v>414</v>
      </c>
      <c r="AC1" s="329"/>
      <c r="AD1" s="329"/>
      <c r="AE1" s="329"/>
      <c r="AF1" s="329"/>
      <c r="AG1" s="329"/>
      <c r="AH1" s="329"/>
      <c r="AI1" s="329"/>
      <c r="AJ1" s="329"/>
      <c r="AK1" s="329"/>
      <c r="AL1" s="329"/>
      <c r="AM1" s="329"/>
      <c r="AN1" s="329"/>
      <c r="AO1" s="329"/>
      <c r="AP1" s="329"/>
      <c r="AQ1" s="329"/>
      <c r="AR1" s="329"/>
      <c r="AS1" s="329"/>
      <c r="AT1" s="329"/>
      <c r="AU1" s="329"/>
      <c r="AV1" s="329"/>
      <c r="AW1" s="329"/>
      <c r="AX1" s="329"/>
      <c r="AY1" s="329"/>
      <c r="AZ1" s="329"/>
      <c r="BA1" s="329" t="s">
        <v>414</v>
      </c>
      <c r="BB1" s="329"/>
      <c r="BC1" s="329"/>
      <c r="BD1" s="329"/>
      <c r="BE1" s="329"/>
      <c r="BF1" s="329"/>
      <c r="BG1" s="329"/>
      <c r="BH1" s="329"/>
      <c r="BI1" s="329"/>
      <c r="BJ1" s="329"/>
      <c r="BK1" s="329"/>
      <c r="BL1" s="329"/>
      <c r="BM1" s="329"/>
      <c r="BN1" s="329"/>
      <c r="BO1" s="329"/>
      <c r="BP1" s="329"/>
      <c r="BQ1" s="329"/>
      <c r="BR1" s="329"/>
      <c r="BS1" s="329"/>
      <c r="BT1" s="329"/>
      <c r="BU1" s="329"/>
      <c r="BV1" s="329"/>
      <c r="BW1" s="329"/>
      <c r="BX1" s="329"/>
      <c r="BY1" s="329"/>
      <c r="BZ1" s="329" t="s">
        <v>414</v>
      </c>
      <c r="CA1" s="329"/>
      <c r="CB1" s="329"/>
      <c r="CC1" s="329"/>
      <c r="CD1" s="329"/>
      <c r="CE1" s="329"/>
      <c r="CF1" s="329"/>
      <c r="CG1" s="329"/>
      <c r="CH1" s="329"/>
      <c r="CI1" s="329"/>
      <c r="CJ1" s="329"/>
      <c r="CK1" s="329"/>
      <c r="CL1" s="329"/>
      <c r="CM1" s="329"/>
      <c r="CN1" s="329"/>
      <c r="CO1" s="329"/>
      <c r="CP1" s="329"/>
      <c r="CQ1" s="329"/>
      <c r="CR1" s="329"/>
      <c r="CS1" s="329"/>
      <c r="CT1" s="329"/>
      <c r="CU1" s="329"/>
      <c r="CV1" s="329"/>
    </row>
    <row r="2" spans="1:100" ht="15.75" thickBot="1" x14ac:dyDescent="0.3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  <c r="AE2" s="329"/>
      <c r="AF2" s="329"/>
      <c r="AG2" s="329"/>
      <c r="AH2" s="329"/>
      <c r="AI2" s="329"/>
      <c r="AJ2" s="329"/>
      <c r="AK2" s="329"/>
      <c r="AL2" s="329"/>
      <c r="AM2" s="329"/>
      <c r="AN2" s="329"/>
      <c r="AO2" s="329"/>
      <c r="AP2" s="329"/>
      <c r="AQ2" s="329"/>
      <c r="AR2" s="329"/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F2" s="329"/>
      <c r="BG2" s="329"/>
      <c r="BH2" s="329"/>
      <c r="BI2" s="329"/>
      <c r="BJ2" s="329"/>
      <c r="BK2" s="329"/>
      <c r="BL2" s="329"/>
      <c r="BM2" s="329"/>
      <c r="BN2" s="329"/>
      <c r="BO2" s="329"/>
      <c r="BP2" s="329"/>
      <c r="BQ2" s="329"/>
      <c r="BR2" s="329"/>
      <c r="BS2" s="329"/>
      <c r="BT2" s="329"/>
      <c r="BU2" s="329"/>
      <c r="BV2" s="329"/>
      <c r="BW2" s="329"/>
      <c r="BX2" s="329"/>
      <c r="BY2" s="329"/>
      <c r="BZ2" s="329"/>
      <c r="CA2" s="329"/>
      <c r="CB2" s="329"/>
      <c r="CC2" s="329"/>
      <c r="CD2" s="329"/>
      <c r="CE2" s="329"/>
      <c r="CF2" s="329"/>
      <c r="CG2" s="329"/>
      <c r="CH2" s="329"/>
      <c r="CI2" s="329"/>
      <c r="CJ2" s="329"/>
      <c r="CK2" s="329"/>
      <c r="CL2" s="329"/>
      <c r="CM2" s="329"/>
      <c r="CN2" s="329"/>
      <c r="CO2" s="329"/>
      <c r="CP2" s="329"/>
      <c r="CQ2" s="329"/>
      <c r="CR2" s="329"/>
      <c r="CS2" s="329"/>
      <c r="CT2" s="329"/>
      <c r="CU2" s="329"/>
      <c r="CV2" s="329"/>
    </row>
    <row r="3" spans="1:100" ht="210.75" thickBot="1" x14ac:dyDescent="0.3">
      <c r="A3" s="64" t="s">
        <v>428</v>
      </c>
      <c r="B3" s="124" t="s">
        <v>77</v>
      </c>
      <c r="C3" s="77" t="s">
        <v>78</v>
      </c>
      <c r="D3" s="77" t="s">
        <v>79</v>
      </c>
      <c r="E3" s="77" t="s">
        <v>80</v>
      </c>
      <c r="F3" s="77" t="s">
        <v>81</v>
      </c>
      <c r="G3" s="77" t="s">
        <v>82</v>
      </c>
      <c r="H3" s="77" t="s">
        <v>83</v>
      </c>
      <c r="I3" s="77" t="s">
        <v>84</v>
      </c>
      <c r="J3" s="77" t="s">
        <v>85</v>
      </c>
      <c r="K3" s="77" t="s">
        <v>86</v>
      </c>
      <c r="L3" s="77" t="s">
        <v>87</v>
      </c>
      <c r="M3" s="77" t="s">
        <v>88</v>
      </c>
      <c r="N3" s="77" t="s">
        <v>89</v>
      </c>
      <c r="O3" s="77" t="s">
        <v>90</v>
      </c>
      <c r="P3" s="77" t="s">
        <v>91</v>
      </c>
      <c r="Q3" s="253" t="s">
        <v>457</v>
      </c>
      <c r="R3" s="253" t="s">
        <v>458</v>
      </c>
      <c r="S3" s="253" t="s">
        <v>459</v>
      </c>
      <c r="T3" s="77" t="s">
        <v>92</v>
      </c>
      <c r="U3" s="77" t="s">
        <v>297</v>
      </c>
      <c r="V3" s="77" t="s">
        <v>93</v>
      </c>
      <c r="W3" s="253" t="s">
        <v>460</v>
      </c>
      <c r="X3" s="77" t="s">
        <v>94</v>
      </c>
      <c r="Y3" s="77" t="s">
        <v>95</v>
      </c>
      <c r="Z3" s="77" t="s">
        <v>96</v>
      </c>
      <c r="AA3" s="81" t="s">
        <v>97</v>
      </c>
      <c r="AB3" s="352" t="s">
        <v>298</v>
      </c>
      <c r="AC3" s="353"/>
      <c r="AD3" s="353"/>
      <c r="AE3" s="353"/>
      <c r="AF3" s="354"/>
      <c r="AG3" s="352" t="s">
        <v>299</v>
      </c>
      <c r="AH3" s="353"/>
      <c r="AI3" s="353"/>
      <c r="AJ3" s="353"/>
      <c r="AK3" s="354"/>
      <c r="AL3" s="352" t="s">
        <v>300</v>
      </c>
      <c r="AM3" s="353"/>
      <c r="AN3" s="353"/>
      <c r="AO3" s="353"/>
      <c r="AP3" s="354"/>
      <c r="AQ3" s="352" t="s">
        <v>301</v>
      </c>
      <c r="AR3" s="353"/>
      <c r="AS3" s="353"/>
      <c r="AT3" s="353"/>
      <c r="AU3" s="354"/>
      <c r="AV3" s="352" t="s">
        <v>302</v>
      </c>
      <c r="AW3" s="353"/>
      <c r="AX3" s="353"/>
      <c r="AY3" s="353"/>
      <c r="AZ3" s="354"/>
      <c r="BA3" s="352" t="s">
        <v>303</v>
      </c>
      <c r="BB3" s="353"/>
      <c r="BC3" s="353"/>
      <c r="BD3" s="353"/>
      <c r="BE3" s="354"/>
      <c r="BF3" s="352" t="s">
        <v>304</v>
      </c>
      <c r="BG3" s="353"/>
      <c r="BH3" s="353"/>
      <c r="BI3" s="353"/>
      <c r="BJ3" s="354"/>
      <c r="BK3" s="352" t="s">
        <v>305</v>
      </c>
      <c r="BL3" s="353"/>
      <c r="BM3" s="353"/>
      <c r="BN3" s="353"/>
      <c r="BO3" s="354"/>
      <c r="BP3" s="352" t="s">
        <v>306</v>
      </c>
      <c r="BQ3" s="353"/>
      <c r="BR3" s="353"/>
      <c r="BS3" s="353"/>
      <c r="BT3" s="354"/>
      <c r="BU3" s="352" t="s">
        <v>307</v>
      </c>
      <c r="BV3" s="353"/>
      <c r="BW3" s="353"/>
      <c r="BX3" s="353"/>
      <c r="BY3" s="354"/>
      <c r="BZ3" s="352" t="s">
        <v>308</v>
      </c>
      <c r="CA3" s="353"/>
      <c r="CB3" s="353"/>
      <c r="CC3" s="353"/>
      <c r="CD3" s="354"/>
      <c r="CE3" s="352" t="s">
        <v>364</v>
      </c>
      <c r="CF3" s="353"/>
      <c r="CG3" s="353"/>
      <c r="CH3" s="353"/>
      <c r="CI3" s="354"/>
      <c r="CJ3" s="352" t="s">
        <v>309</v>
      </c>
      <c r="CK3" s="353"/>
      <c r="CL3" s="353"/>
      <c r="CM3" s="353"/>
      <c r="CN3" s="353"/>
      <c r="CO3" s="352" t="s">
        <v>310</v>
      </c>
      <c r="CP3" s="353"/>
      <c r="CQ3" s="353"/>
      <c r="CR3" s="353"/>
      <c r="CS3" s="354"/>
      <c r="CT3" s="64" t="s">
        <v>461</v>
      </c>
      <c r="CU3" s="345" t="s">
        <v>97</v>
      </c>
      <c r="CV3" s="346"/>
    </row>
    <row r="4" spans="1:100" ht="15" customHeight="1" thickBot="1" x14ac:dyDescent="0.3">
      <c r="A4" s="333" t="s">
        <v>429</v>
      </c>
      <c r="B4" s="326">
        <v>101.86</v>
      </c>
      <c r="C4" s="323">
        <v>744.12</v>
      </c>
      <c r="D4" s="323"/>
      <c r="E4" s="323"/>
      <c r="F4" s="323"/>
      <c r="G4" s="323"/>
      <c r="H4" s="323"/>
      <c r="I4" s="323">
        <v>147.30000000000001</v>
      </c>
      <c r="J4" s="323"/>
      <c r="K4" s="323">
        <v>23.79</v>
      </c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>
        <v>52.75</v>
      </c>
      <c r="Z4" s="323"/>
      <c r="AA4" s="330">
        <f t="shared" ref="AA4" si="0">SUM(B4:Z4)</f>
        <v>1069.82</v>
      </c>
      <c r="AB4" s="336">
        <f>L4</f>
        <v>0</v>
      </c>
      <c r="AC4" s="337"/>
      <c r="AD4" s="337"/>
      <c r="AE4" s="337"/>
      <c r="AF4" s="338"/>
      <c r="AG4" s="336">
        <f>B4+H4+N4+P4</f>
        <v>101.86</v>
      </c>
      <c r="AH4" s="337"/>
      <c r="AI4" s="337"/>
      <c r="AJ4" s="337"/>
      <c r="AK4" s="338"/>
      <c r="AL4" s="336">
        <f>C4</f>
        <v>744.12</v>
      </c>
      <c r="AM4" s="337"/>
      <c r="AN4" s="337"/>
      <c r="AO4" s="337"/>
      <c r="AP4" s="338"/>
      <c r="AQ4" s="336">
        <f>F4</f>
        <v>0</v>
      </c>
      <c r="AR4" s="337"/>
      <c r="AS4" s="337"/>
      <c r="AT4" s="337"/>
      <c r="AU4" s="338"/>
      <c r="AV4" s="336">
        <f>G4</f>
        <v>0</v>
      </c>
      <c r="AW4" s="337"/>
      <c r="AX4" s="337"/>
      <c r="AY4" s="337"/>
      <c r="AZ4" s="338"/>
      <c r="BA4" s="336">
        <f>E4</f>
        <v>0</v>
      </c>
      <c r="BB4" s="337"/>
      <c r="BC4" s="337"/>
      <c r="BD4" s="337"/>
      <c r="BE4" s="338"/>
      <c r="BF4" s="336">
        <f>K4</f>
        <v>23.79</v>
      </c>
      <c r="BG4" s="337"/>
      <c r="BH4" s="337"/>
      <c r="BI4" s="337"/>
      <c r="BJ4" s="338"/>
      <c r="BK4" s="336">
        <f>M4</f>
        <v>0</v>
      </c>
      <c r="BL4" s="337"/>
      <c r="BM4" s="337"/>
      <c r="BN4" s="337"/>
      <c r="BO4" s="338"/>
      <c r="BP4" s="336">
        <f>D4+Z4</f>
        <v>0</v>
      </c>
      <c r="BQ4" s="337"/>
      <c r="BR4" s="337"/>
      <c r="BS4" s="337"/>
      <c r="BT4" s="338"/>
      <c r="BU4" s="336">
        <f>O4</f>
        <v>0</v>
      </c>
      <c r="BV4" s="337"/>
      <c r="BW4" s="337"/>
      <c r="BX4" s="337"/>
      <c r="BY4" s="338"/>
      <c r="BZ4" s="336">
        <f>I4</f>
        <v>147.30000000000001</v>
      </c>
      <c r="CA4" s="337"/>
      <c r="CB4" s="337"/>
      <c r="CC4" s="337"/>
      <c r="CD4" s="338"/>
      <c r="CE4" s="336">
        <f>J4*0.0002857</f>
        <v>0</v>
      </c>
      <c r="CF4" s="337"/>
      <c r="CG4" s="337"/>
      <c r="CH4" s="337"/>
      <c r="CI4" s="338"/>
      <c r="CJ4" s="336">
        <f>$Q$4+$R$4</f>
        <v>0</v>
      </c>
      <c r="CK4" s="337"/>
      <c r="CL4" s="337"/>
      <c r="CM4" s="337"/>
      <c r="CN4" s="337"/>
      <c r="CO4" s="336">
        <f>Y4</f>
        <v>52.75</v>
      </c>
      <c r="CP4" s="337"/>
      <c r="CQ4" s="337"/>
      <c r="CR4" s="337"/>
      <c r="CS4" s="338"/>
      <c r="CT4" s="123">
        <f>T4+U4+V4+X4</f>
        <v>0</v>
      </c>
      <c r="CU4" s="347">
        <f>SUM(AB4:CT4)</f>
        <v>1069.82</v>
      </c>
      <c r="CV4" s="348"/>
    </row>
    <row r="5" spans="1:100" ht="73.5" customHeight="1" x14ac:dyDescent="0.25">
      <c r="A5" s="334"/>
      <c r="B5" s="327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31"/>
      <c r="AB5" s="65" t="s">
        <v>249</v>
      </c>
      <c r="AC5" s="120" t="s">
        <v>311</v>
      </c>
      <c r="AD5" s="120" t="s">
        <v>312</v>
      </c>
      <c r="AE5" s="120" t="s">
        <v>313</v>
      </c>
      <c r="AF5" s="121" t="s">
        <v>314</v>
      </c>
      <c r="AG5" s="65" t="s">
        <v>249</v>
      </c>
      <c r="AH5" s="120" t="s">
        <v>315</v>
      </c>
      <c r="AI5" s="120" t="s">
        <v>312</v>
      </c>
      <c r="AJ5" s="120" t="s">
        <v>313</v>
      </c>
      <c r="AK5" s="121" t="s">
        <v>314</v>
      </c>
      <c r="AL5" s="65" t="s">
        <v>249</v>
      </c>
      <c r="AM5" s="120" t="s">
        <v>311</v>
      </c>
      <c r="AN5" s="120" t="s">
        <v>312</v>
      </c>
      <c r="AO5" s="120" t="s">
        <v>313</v>
      </c>
      <c r="AP5" s="121" t="s">
        <v>314</v>
      </c>
      <c r="AQ5" s="65" t="s">
        <v>249</v>
      </c>
      <c r="AR5" s="120" t="s">
        <v>315</v>
      </c>
      <c r="AS5" s="120" t="s">
        <v>312</v>
      </c>
      <c r="AT5" s="120" t="s">
        <v>313</v>
      </c>
      <c r="AU5" s="121" t="s">
        <v>314</v>
      </c>
      <c r="AV5" s="65" t="s">
        <v>249</v>
      </c>
      <c r="AW5" s="120" t="s">
        <v>315</v>
      </c>
      <c r="AX5" s="120" t="s">
        <v>312</v>
      </c>
      <c r="AY5" s="120" t="s">
        <v>313</v>
      </c>
      <c r="AZ5" s="121" t="s">
        <v>314</v>
      </c>
      <c r="BA5" s="65" t="s">
        <v>249</v>
      </c>
      <c r="BB5" s="120" t="s">
        <v>311</v>
      </c>
      <c r="BC5" s="120" t="s">
        <v>312</v>
      </c>
      <c r="BD5" s="120" t="s">
        <v>313</v>
      </c>
      <c r="BE5" s="121" t="s">
        <v>314</v>
      </c>
      <c r="BF5" s="65" t="s">
        <v>249</v>
      </c>
      <c r="BG5" s="120" t="s">
        <v>316</v>
      </c>
      <c r="BH5" s="120" t="s">
        <v>312</v>
      </c>
      <c r="BI5" s="120" t="s">
        <v>313</v>
      </c>
      <c r="BJ5" s="121" t="s">
        <v>314</v>
      </c>
      <c r="BK5" s="65" t="s">
        <v>249</v>
      </c>
      <c r="BL5" s="120" t="s">
        <v>311</v>
      </c>
      <c r="BM5" s="120" t="s">
        <v>312</v>
      </c>
      <c r="BN5" s="120" t="s">
        <v>313</v>
      </c>
      <c r="BO5" s="121" t="s">
        <v>314</v>
      </c>
      <c r="BP5" s="65" t="s">
        <v>249</v>
      </c>
      <c r="BQ5" s="120" t="s">
        <v>311</v>
      </c>
      <c r="BR5" s="120" t="s">
        <v>312</v>
      </c>
      <c r="BS5" s="120" t="s">
        <v>313</v>
      </c>
      <c r="BT5" s="121" t="s">
        <v>314</v>
      </c>
      <c r="BU5" s="65" t="s">
        <v>249</v>
      </c>
      <c r="BV5" s="120" t="s">
        <v>311</v>
      </c>
      <c r="BW5" s="120" t="s">
        <v>312</v>
      </c>
      <c r="BX5" s="120" t="s">
        <v>313</v>
      </c>
      <c r="BY5" s="121" t="s">
        <v>314</v>
      </c>
      <c r="BZ5" s="65" t="s">
        <v>249</v>
      </c>
      <c r="CA5" s="120" t="s">
        <v>315</v>
      </c>
      <c r="CB5" s="120" t="s">
        <v>312</v>
      </c>
      <c r="CC5" s="120" t="s">
        <v>313</v>
      </c>
      <c r="CD5" s="121" t="s">
        <v>314</v>
      </c>
      <c r="CE5" s="65" t="s">
        <v>249</v>
      </c>
      <c r="CF5" s="120" t="s">
        <v>317</v>
      </c>
      <c r="CG5" s="120" t="s">
        <v>312</v>
      </c>
      <c r="CH5" s="120" t="s">
        <v>313</v>
      </c>
      <c r="CI5" s="121" t="s">
        <v>314</v>
      </c>
      <c r="CJ5" s="65" t="s">
        <v>249</v>
      </c>
      <c r="CK5" s="120" t="s">
        <v>315</v>
      </c>
      <c r="CL5" s="120" t="s">
        <v>312</v>
      </c>
      <c r="CM5" s="120" t="s">
        <v>313</v>
      </c>
      <c r="CN5" s="122" t="s">
        <v>314</v>
      </c>
      <c r="CO5" s="65" t="s">
        <v>249</v>
      </c>
      <c r="CP5" s="120" t="s">
        <v>317</v>
      </c>
      <c r="CQ5" s="120" t="s">
        <v>312</v>
      </c>
      <c r="CR5" s="120" t="s">
        <v>313</v>
      </c>
      <c r="CS5" s="121" t="s">
        <v>314</v>
      </c>
      <c r="CT5" s="349" t="s">
        <v>386</v>
      </c>
      <c r="CU5" s="119" t="s">
        <v>318</v>
      </c>
      <c r="CV5" s="119" t="s">
        <v>385</v>
      </c>
    </row>
    <row r="6" spans="1:100" ht="38.25" customHeight="1" x14ac:dyDescent="0.25">
      <c r="A6" s="334"/>
      <c r="B6" s="327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31"/>
      <c r="AB6" s="69" t="s">
        <v>319</v>
      </c>
      <c r="AC6" s="66">
        <f>((1/1200)/191.4)*((1*8.8*5)*4.35)</f>
        <v>8.3333333333333328E-4</v>
      </c>
      <c r="AD6" s="67">
        <f>AC6*'2. Resumo Mão de Obra'!$D$10</f>
        <v>0</v>
      </c>
      <c r="AE6" s="68">
        <f>AD6*AB4</f>
        <v>0</v>
      </c>
      <c r="AF6" s="339" t="e">
        <f>(AE6+AE7)/'2. Resumo Mão de Obra'!F10</f>
        <v>#DIV/0!</v>
      </c>
      <c r="AG6" s="69" t="s">
        <v>319</v>
      </c>
      <c r="AH6" s="66">
        <f>((1/1200)/191.4)*(((1/5)*8.8*5)*4.35)</f>
        <v>1.6666666666666669E-4</v>
      </c>
      <c r="AI6" s="67">
        <f>AH6*'2. Resumo Mão de Obra'!$D$10</f>
        <v>0</v>
      </c>
      <c r="AJ6" s="68">
        <f>AI6*AG4</f>
        <v>0</v>
      </c>
      <c r="AK6" s="339" t="e">
        <f>(AJ6+AJ7)/'2. Resumo Mão de Obra'!F10</f>
        <v>#DIV/0!</v>
      </c>
      <c r="AL6" s="69" t="s">
        <v>320</v>
      </c>
      <c r="AM6" s="66">
        <f>((1/1500)/191.4)*((1*8.8*5)*4.35)</f>
        <v>6.6666666666666654E-4</v>
      </c>
      <c r="AN6" s="67">
        <f>AM6*'2. Resumo Mão de Obra'!$D$10</f>
        <v>0</v>
      </c>
      <c r="AO6" s="68">
        <f>AN6*AL4</f>
        <v>0</v>
      </c>
      <c r="AP6" s="339" t="e">
        <f>(AO6+AO7)/'2. Resumo Mão de Obra'!F10</f>
        <v>#DIV/0!</v>
      </c>
      <c r="AQ6" s="69" t="s">
        <v>321</v>
      </c>
      <c r="AR6" s="66">
        <f>((1/2500)/191.4)*(((1/5)*8.8*5)*4.35)</f>
        <v>8.0000000000000007E-5</v>
      </c>
      <c r="AS6" s="67">
        <f>AR6*'2. Resumo Mão de Obra'!$D$10</f>
        <v>0</v>
      </c>
      <c r="AT6" s="68">
        <f>AS6*AQ4</f>
        <v>0</v>
      </c>
      <c r="AU6" s="339" t="e">
        <f>(AT6+AT7)/'2. Resumo Mão de Obra'!F10</f>
        <v>#DIV/0!</v>
      </c>
      <c r="AV6" s="69" t="s">
        <v>322</v>
      </c>
      <c r="AW6" s="66">
        <f>((1/1800)/191.4)*(((1/5)*8.8*5)*4.35)</f>
        <v>1.1111111111111112E-4</v>
      </c>
      <c r="AX6" s="67">
        <f>AW6*'2. Resumo Mão de Obra'!$D$10</f>
        <v>0</v>
      </c>
      <c r="AY6" s="68">
        <f>AX6*AV4</f>
        <v>0</v>
      </c>
      <c r="AZ6" s="339" t="e">
        <f>(AY6+AY7)/'2. Resumo Mão de Obra'!F10</f>
        <v>#DIV/0!</v>
      </c>
      <c r="BA6" s="69" t="s">
        <v>319</v>
      </c>
      <c r="BB6" s="66">
        <f>((1/1200)/191.4)*((1*8.8*5)*4.35)</f>
        <v>8.3333333333333328E-4</v>
      </c>
      <c r="BC6" s="67">
        <f>BB6*'2. Resumo Mão de Obra'!$D$10</f>
        <v>0</v>
      </c>
      <c r="BD6" s="68">
        <f>BC6*BA4</f>
        <v>0</v>
      </c>
      <c r="BE6" s="339" t="e">
        <f>(BD6+BD7)/'2. Resumo Mão de Obra'!F10</f>
        <v>#DIV/0!</v>
      </c>
      <c r="BF6" s="69" t="s">
        <v>323</v>
      </c>
      <c r="BG6" s="66">
        <f>((1/250)/191.4)*((2*8.8*5)*4.35)</f>
        <v>7.9999999999999984E-3</v>
      </c>
      <c r="BH6" s="67">
        <f>BG6*'2. Resumo Mão de Obra'!$F$10</f>
        <v>0</v>
      </c>
      <c r="BI6" s="68">
        <f>BH6*BF4</f>
        <v>0</v>
      </c>
      <c r="BJ6" s="339" t="e">
        <f>(BI6+BI7)/'2. Resumo Mão de Obra'!F10</f>
        <v>#DIV/0!</v>
      </c>
      <c r="BK6" s="69" t="s">
        <v>324</v>
      </c>
      <c r="BL6" s="66">
        <f>((1/468)/191.4)*((1*8.8*5)*4.35)</f>
        <v>2.136752136752137E-3</v>
      </c>
      <c r="BM6" s="67">
        <f>BL6*'2. Resumo Mão de Obra'!$E$10</f>
        <v>0</v>
      </c>
      <c r="BN6" s="68">
        <f>BM6*BK4</f>
        <v>0</v>
      </c>
      <c r="BO6" s="339" t="e">
        <f>(BN6+BN7)/'2. Resumo Mão de Obra'!F10</f>
        <v>#DIV/0!</v>
      </c>
      <c r="BP6" s="69" t="s">
        <v>324</v>
      </c>
      <c r="BQ6" s="66">
        <f>((1/468)/191.4)*((1*8.8*5)*4.35)</f>
        <v>2.136752136752137E-3</v>
      </c>
      <c r="BR6" s="67">
        <f>BQ6*'2. Resumo Mão de Obra'!$E$10</f>
        <v>0</v>
      </c>
      <c r="BS6" s="68">
        <f>BR6*BP4</f>
        <v>0</v>
      </c>
      <c r="BT6" s="339" t="e">
        <f>(BS6+BS7)/'2. Resumo Mão de Obra'!F10</f>
        <v>#DIV/0!</v>
      </c>
      <c r="BU6" s="69" t="s">
        <v>319</v>
      </c>
      <c r="BV6" s="66">
        <f>((1/1200)/191.4)*((1*8.8*5)*4.35)</f>
        <v>8.3333333333333328E-4</v>
      </c>
      <c r="BW6" s="67">
        <f>BV6*'2. Resumo Mão de Obra'!$E$10</f>
        <v>0</v>
      </c>
      <c r="BX6" s="68">
        <f>BW6*BU4</f>
        <v>0</v>
      </c>
      <c r="BY6" s="339" t="e">
        <f>(BX6+BX7)/'2. Resumo Mão de Obra'!F10</f>
        <v>#DIV/0!</v>
      </c>
      <c r="BZ6" s="69" t="s">
        <v>325</v>
      </c>
      <c r="CA6" s="66">
        <f>((1/5500)/191.4)*(((1/5)*8.8*5)*4.35)</f>
        <v>3.6363636363636364E-5</v>
      </c>
      <c r="CB6" s="67">
        <f>CA6*'2. Resumo Mão de Obra'!$O$10</f>
        <v>0</v>
      </c>
      <c r="CC6" s="68">
        <f>CB6*BZ4</f>
        <v>0</v>
      </c>
      <c r="CD6" s="339" t="e">
        <f>(CC6+CC7)/'2. Resumo Mão de Obra'!F10</f>
        <v>#DIV/0!</v>
      </c>
      <c r="CE6" s="69" t="s">
        <v>326</v>
      </c>
      <c r="CF6" s="66">
        <f>((1/(2.14/0.0002857))/191.4)*(((3/5)*8.8*5)*4.35)</f>
        <v>8.0102803738317762E-5</v>
      </c>
      <c r="CG6" s="67">
        <f>CF6*'2. Resumo Mão de Obra'!$Q$10</f>
        <v>0</v>
      </c>
      <c r="CH6" s="68">
        <f>CG6*CE4</f>
        <v>0</v>
      </c>
      <c r="CI6" s="339" t="e">
        <f>(CH6+CH7)/'2. Resumo Mão de Obra'!F10</f>
        <v>#DIV/0!</v>
      </c>
      <c r="CJ6" s="69" t="s">
        <v>327</v>
      </c>
      <c r="CK6" s="66">
        <f>((1/1200)/191.4)*(((1/5)*8.8*5)*4.35)</f>
        <v>1.6666666666666669E-4</v>
      </c>
      <c r="CL6" s="67">
        <f>CK6*'2. Resumo Mão de Obra'!$D$10</f>
        <v>0</v>
      </c>
      <c r="CM6" s="68">
        <f>CL6*CJ4</f>
        <v>0</v>
      </c>
      <c r="CN6" s="343" t="e">
        <f>(CM6+CM7)/'2. Resumo Mão de Obra'!F10</f>
        <v>#DIV/0!</v>
      </c>
      <c r="CO6" s="69" t="s">
        <v>319</v>
      </c>
      <c r="CP6" s="66">
        <f>((1/1200)/191.4)*(((3/5)*8.8*5)*4.35)</f>
        <v>5.0000000000000001E-4</v>
      </c>
      <c r="CQ6" s="67">
        <f>CP6*'2. Resumo Mão de Obra'!$D$10</f>
        <v>0</v>
      </c>
      <c r="CR6" s="68">
        <f>CQ6*CO4</f>
        <v>0</v>
      </c>
      <c r="CS6" s="339" t="e">
        <f>(CR6+CR7)/'2. Resumo Mão de Obra'!F10</f>
        <v>#DIV/0!</v>
      </c>
      <c r="CT6" s="350"/>
      <c r="CU6" s="341" t="e">
        <f>AF6+AK6+AP6+AU6+AZ6+BE6+BJ6+BO6+BT6+BY6+CD6+CI6+CN6+CS6</f>
        <v>#DIV/0!</v>
      </c>
      <c r="CV6" s="341" t="e">
        <f>CU6/30</f>
        <v>#DIV/0!</v>
      </c>
    </row>
    <row r="7" spans="1:100" ht="37.5" customHeight="1" thickBot="1" x14ac:dyDescent="0.3">
      <c r="A7" s="335"/>
      <c r="B7" s="328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32"/>
      <c r="AB7" s="72" t="s">
        <v>328</v>
      </c>
      <c r="AC7" s="252">
        <f>(1/(30*1200)/191.4)*((1*8.8*5)*4.35)</f>
        <v>2.7777777777777776E-5</v>
      </c>
      <c r="AD7" s="70">
        <f>AC7*'2. Resumo Mão de Obra'!$H$10</f>
        <v>0</v>
      </c>
      <c r="AE7" s="71">
        <f>AD7*AB4</f>
        <v>0</v>
      </c>
      <c r="AF7" s="340"/>
      <c r="AG7" s="72" t="s">
        <v>328</v>
      </c>
      <c r="AH7" s="252">
        <f>(1/(30*1200)/191.4)*(((1/5)*8.8*5)*4.35)</f>
        <v>5.5555555555555558E-6</v>
      </c>
      <c r="AI7" s="70">
        <f>AH7*'2. Resumo Mão de Obra'!$H$10</f>
        <v>0</v>
      </c>
      <c r="AJ7" s="71">
        <f>AI7*AG4</f>
        <v>0</v>
      </c>
      <c r="AK7" s="340"/>
      <c r="AL7" s="72" t="s">
        <v>329</v>
      </c>
      <c r="AM7" s="252">
        <f>(1/(30*1500)/191.4)*((1*8.8*5)*4.35)</f>
        <v>2.222222222222222E-5</v>
      </c>
      <c r="AN7" s="70">
        <f>AM7*'2. Resumo Mão de Obra'!$H$10</f>
        <v>0</v>
      </c>
      <c r="AO7" s="71">
        <f>AN7*AL4</f>
        <v>0</v>
      </c>
      <c r="AP7" s="340"/>
      <c r="AQ7" s="72" t="s">
        <v>330</v>
      </c>
      <c r="AR7" s="252">
        <f>(1/(30*2500)/191.4)*(((1/5)*8.8*5)*4.35)</f>
        <v>2.6666666666666664E-6</v>
      </c>
      <c r="AS7" s="70">
        <f>AR7*'2. Resumo Mão de Obra'!$H$10</f>
        <v>0</v>
      </c>
      <c r="AT7" s="71">
        <f>AS7*AQ4</f>
        <v>0</v>
      </c>
      <c r="AU7" s="340"/>
      <c r="AV7" s="72" t="s">
        <v>331</v>
      </c>
      <c r="AW7" s="252">
        <f>(1/(30*1800)/191.4)*(((1/5)*8.8*5)*4.35)</f>
        <v>3.7037037037037037E-6</v>
      </c>
      <c r="AX7" s="70">
        <f>AW7*'2. Resumo Mão de Obra'!$H$10</f>
        <v>0</v>
      </c>
      <c r="AY7" s="71">
        <f>AX7*AV4</f>
        <v>0</v>
      </c>
      <c r="AZ7" s="340"/>
      <c r="BA7" s="72" t="s">
        <v>328</v>
      </c>
      <c r="BB7" s="252">
        <f>(1/(30*1200)/191.4)*((1*8.8*5)*4.35)</f>
        <v>2.7777777777777776E-5</v>
      </c>
      <c r="BC7" s="70">
        <f>BB7*'2. Resumo Mão de Obra'!$H$10</f>
        <v>0</v>
      </c>
      <c r="BD7" s="71">
        <f>BC7*BA4</f>
        <v>0</v>
      </c>
      <c r="BE7" s="340"/>
      <c r="BF7" s="72" t="s">
        <v>332</v>
      </c>
      <c r="BG7" s="252">
        <f>(1/(30*250)/191.4)*((2*8.8*5)*4.35)</f>
        <v>2.6666666666666663E-4</v>
      </c>
      <c r="BH7" s="70">
        <f>BG7*'2. Resumo Mão de Obra'!$H$10</f>
        <v>0</v>
      </c>
      <c r="BI7" s="71">
        <f>BH7*BF4</f>
        <v>0</v>
      </c>
      <c r="BJ7" s="340"/>
      <c r="BK7" s="72" t="s">
        <v>333</v>
      </c>
      <c r="BL7" s="252">
        <f>(1/(30*468)/191.4)*((1*8.8*5)*4.35)</f>
        <v>7.1225071225071207E-5</v>
      </c>
      <c r="BM7" s="70">
        <f>BL7*'2. Resumo Mão de Obra'!$H$10</f>
        <v>0</v>
      </c>
      <c r="BN7" s="71">
        <f>BM7*BK4</f>
        <v>0</v>
      </c>
      <c r="BO7" s="340"/>
      <c r="BP7" s="72" t="s">
        <v>333</v>
      </c>
      <c r="BQ7" s="252">
        <f>(1/(30*468)/191.4)*((1*8.8*5)*4.35)</f>
        <v>7.1225071225071207E-5</v>
      </c>
      <c r="BR7" s="70">
        <f>BQ7*'2. Resumo Mão de Obra'!$H$10</f>
        <v>0</v>
      </c>
      <c r="BS7" s="71">
        <f>BR7*BP4</f>
        <v>0</v>
      </c>
      <c r="BT7" s="340"/>
      <c r="BU7" s="72" t="s">
        <v>328</v>
      </c>
      <c r="BV7" s="252">
        <f>(1/(30*1200)/191.4)*((1*8.8*5)*4.35)</f>
        <v>2.7777777777777776E-5</v>
      </c>
      <c r="BW7" s="70">
        <f>BV7*'2. Resumo Mão de Obra'!$H$10</f>
        <v>0</v>
      </c>
      <c r="BX7" s="71">
        <f>BW7*BU4</f>
        <v>0</v>
      </c>
      <c r="BY7" s="340"/>
      <c r="BZ7" s="72" t="s">
        <v>334</v>
      </c>
      <c r="CA7" s="252">
        <f>(1/(30*5500)/191.4)*(((1/5)*8.8*5)*4.35)</f>
        <v>1.2121212121212122E-6</v>
      </c>
      <c r="CB7" s="70">
        <f>CA7*'2. Resumo Mão de Obra'!$H$10</f>
        <v>0</v>
      </c>
      <c r="CC7" s="71">
        <f>CB7*BZ4</f>
        <v>0</v>
      </c>
      <c r="CD7" s="340"/>
      <c r="CE7" s="72" t="s">
        <v>335</v>
      </c>
      <c r="CF7" s="252">
        <f>(1/(30*(2.14/0.0002857))/191.4)*(((3/5)*8.8*5)*4.35)</f>
        <v>2.670093457943925E-6</v>
      </c>
      <c r="CG7" s="70">
        <f>CF7*'2. Resumo Mão de Obra'!$H$10</f>
        <v>0</v>
      </c>
      <c r="CH7" s="71">
        <f>CG7*CE4</f>
        <v>0</v>
      </c>
      <c r="CI7" s="340"/>
      <c r="CJ7" s="72" t="s">
        <v>336</v>
      </c>
      <c r="CK7" s="252">
        <f>(1/(30*1200)/191.4)*(((1/5)*8.8*5)*4.35)</f>
        <v>5.5555555555555558E-6</v>
      </c>
      <c r="CL7" s="70">
        <f>CK7*'2. Resumo Mão de Obra'!$H$10</f>
        <v>0</v>
      </c>
      <c r="CM7" s="71">
        <f>CL7*CJ4</f>
        <v>0</v>
      </c>
      <c r="CN7" s="344"/>
      <c r="CO7" s="72" t="s">
        <v>328</v>
      </c>
      <c r="CP7" s="252">
        <f>(1/(30*1200)/191.4)*(((3/5)*8.8*5)*4.35)</f>
        <v>1.6666666666666667E-5</v>
      </c>
      <c r="CQ7" s="70">
        <f>CP7*'2. Resumo Mão de Obra'!$H$10</f>
        <v>0</v>
      </c>
      <c r="CR7" s="71">
        <f>CQ7*CO4</f>
        <v>0</v>
      </c>
      <c r="CS7" s="340"/>
      <c r="CT7" s="351"/>
      <c r="CU7" s="342"/>
      <c r="CV7" s="342"/>
    </row>
    <row r="8" spans="1:100" s="79" customFormat="1" x14ac:dyDescent="0.25">
      <c r="A8" s="78"/>
      <c r="AB8" s="73"/>
      <c r="AC8" s="74"/>
      <c r="AD8" s="75"/>
      <c r="AE8" s="76"/>
      <c r="AF8" s="75"/>
      <c r="AG8" s="73"/>
      <c r="AH8" s="74"/>
      <c r="AI8" s="75"/>
      <c r="AJ8" s="76"/>
      <c r="AK8" s="75"/>
      <c r="AL8" s="73"/>
      <c r="AM8" s="74"/>
      <c r="AN8" s="75"/>
      <c r="AO8" s="76"/>
      <c r="AP8" s="75"/>
      <c r="AQ8" s="73"/>
      <c r="AR8" s="74"/>
      <c r="AS8" s="75"/>
      <c r="AT8" s="76"/>
      <c r="AU8" s="75"/>
      <c r="AV8" s="73"/>
      <c r="AW8" s="74"/>
      <c r="AX8" s="75"/>
      <c r="AY8" s="76"/>
      <c r="AZ8" s="75"/>
      <c r="BA8" s="73"/>
      <c r="BB8" s="74"/>
      <c r="BC8" s="75"/>
      <c r="BD8" s="76"/>
      <c r="BE8" s="75"/>
      <c r="BF8" s="73"/>
      <c r="BG8" s="74"/>
      <c r="BH8" s="75"/>
      <c r="BI8" s="76"/>
      <c r="BJ8" s="75"/>
      <c r="BK8" s="73"/>
      <c r="BL8" s="74"/>
      <c r="BM8" s="75"/>
      <c r="BN8" s="76"/>
      <c r="BO8" s="75"/>
      <c r="BP8" s="73"/>
      <c r="BQ8" s="74"/>
      <c r="BR8" s="75"/>
      <c r="BS8" s="76"/>
      <c r="BT8" s="75"/>
      <c r="BU8" s="73"/>
      <c r="BV8" s="74"/>
      <c r="BW8" s="75"/>
      <c r="BX8" s="76"/>
      <c r="BY8" s="75"/>
      <c r="BZ8" s="73"/>
      <c r="CA8" s="74"/>
      <c r="CB8" s="75"/>
      <c r="CC8" s="76"/>
      <c r="CD8" s="75"/>
      <c r="CE8" s="73"/>
      <c r="CF8" s="74"/>
      <c r="CG8" s="75"/>
      <c r="CH8" s="76"/>
      <c r="CI8" s="75"/>
      <c r="CJ8" s="73"/>
      <c r="CK8" s="74"/>
      <c r="CL8" s="75"/>
      <c r="CM8" s="76"/>
      <c r="CN8" s="75"/>
      <c r="CO8" s="73"/>
      <c r="CP8" s="74"/>
      <c r="CQ8" s="75"/>
      <c r="CR8" s="76"/>
      <c r="CS8" s="75"/>
      <c r="CT8" s="80"/>
      <c r="CU8" s="75"/>
    </row>
  </sheetData>
  <mergeCells count="78">
    <mergeCell ref="BA3:BE3"/>
    <mergeCell ref="AB3:AF3"/>
    <mergeCell ref="AG3:AK3"/>
    <mergeCell ref="AL3:AP3"/>
    <mergeCell ref="AQ3:AU3"/>
    <mergeCell ref="AV3:AZ3"/>
    <mergeCell ref="CJ3:CN3"/>
    <mergeCell ref="CO3:CS3"/>
    <mergeCell ref="BF3:BJ3"/>
    <mergeCell ref="BK3:BO3"/>
    <mergeCell ref="BP3:BT3"/>
    <mergeCell ref="BU3:BY3"/>
    <mergeCell ref="BZ3:CD3"/>
    <mergeCell ref="CE3:CI3"/>
    <mergeCell ref="I4:I7"/>
    <mergeCell ref="H4:H7"/>
    <mergeCell ref="G4:G7"/>
    <mergeCell ref="F4:F7"/>
    <mergeCell ref="E4:E7"/>
    <mergeCell ref="AQ4:AU4"/>
    <mergeCell ref="M4:M7"/>
    <mergeCell ref="L4:L7"/>
    <mergeCell ref="K4:K7"/>
    <mergeCell ref="J4:J7"/>
    <mergeCell ref="Z4:Z7"/>
    <mergeCell ref="Y4:Y7"/>
    <mergeCell ref="Q4:Q7"/>
    <mergeCell ref="R4:R7"/>
    <mergeCell ref="S4:S7"/>
    <mergeCell ref="W4:W7"/>
    <mergeCell ref="CO4:CS4"/>
    <mergeCell ref="AF6:AF7"/>
    <mergeCell ref="AK6:AK7"/>
    <mergeCell ref="AP6:AP7"/>
    <mergeCell ref="AU6:AU7"/>
    <mergeCell ref="AZ6:AZ7"/>
    <mergeCell ref="BE6:BE7"/>
    <mergeCell ref="BJ6:BJ7"/>
    <mergeCell ref="BA4:BE4"/>
    <mergeCell ref="BF4:BJ4"/>
    <mergeCell ref="BK4:BO4"/>
    <mergeCell ref="BP4:BT4"/>
    <mergeCell ref="BU4:BY4"/>
    <mergeCell ref="BZ4:CD4"/>
    <mergeCell ref="AV4:AZ4"/>
    <mergeCell ref="AB4:AF4"/>
    <mergeCell ref="CS6:CS7"/>
    <mergeCell ref="BA1:BY2"/>
    <mergeCell ref="BZ1:CV2"/>
    <mergeCell ref="CU6:CU7"/>
    <mergeCell ref="BO6:BO7"/>
    <mergeCell ref="BT6:BT7"/>
    <mergeCell ref="BY6:BY7"/>
    <mergeCell ref="CD6:CD7"/>
    <mergeCell ref="CI6:CI7"/>
    <mergeCell ref="CN6:CN7"/>
    <mergeCell ref="CE4:CI4"/>
    <mergeCell ref="CJ4:CN4"/>
    <mergeCell ref="CV6:CV7"/>
    <mergeCell ref="CU3:CV3"/>
    <mergeCell ref="CU4:CV4"/>
    <mergeCell ref="CT5:CT7"/>
    <mergeCell ref="D4:D7"/>
    <mergeCell ref="C4:C7"/>
    <mergeCell ref="B4:B7"/>
    <mergeCell ref="A1:AA2"/>
    <mergeCell ref="AB1:AZ2"/>
    <mergeCell ref="O4:O7"/>
    <mergeCell ref="N4:N7"/>
    <mergeCell ref="X4:X7"/>
    <mergeCell ref="V4:V7"/>
    <mergeCell ref="U4:U7"/>
    <mergeCell ref="T4:T7"/>
    <mergeCell ref="P4:P7"/>
    <mergeCell ref="AA4:AA7"/>
    <mergeCell ref="A4:A7"/>
    <mergeCell ref="AG4:AK4"/>
    <mergeCell ref="AL4:AP4"/>
  </mergeCells>
  <printOptions horizontalCentered="1" verticalCentered="1"/>
  <pageMargins left="0" right="0" top="0" bottom="0" header="0" footer="0"/>
  <pageSetup paperSize="9" scale="43" pageOrder="overThenDown" orientation="landscape" r:id="rId1"/>
  <colBreaks count="3" manualBreakCount="3">
    <brk id="27" max="1048575" man="1"/>
    <brk id="52" max="1048575" man="1"/>
    <brk id="7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opLeftCell="A7" zoomScaleNormal="100" workbookViewId="0">
      <selection activeCell="C17" sqref="C17"/>
    </sheetView>
  </sheetViews>
  <sheetFormatPr defaultRowHeight="15" x14ac:dyDescent="0.25"/>
  <cols>
    <col min="1" max="1" width="31.5703125" bestFit="1" customWidth="1"/>
    <col min="2" max="2" width="10.28515625" customWidth="1"/>
    <col min="3" max="3" width="20.140625" customWidth="1"/>
    <col min="4" max="5" width="15.7109375" customWidth="1"/>
    <col min="6" max="6" width="17" customWidth="1"/>
    <col min="7" max="7" width="15.7109375" customWidth="1"/>
  </cols>
  <sheetData>
    <row r="1" spans="1:7" ht="18.75" x14ac:dyDescent="0.25">
      <c r="A1" s="364" t="s">
        <v>431</v>
      </c>
      <c r="B1" s="364"/>
      <c r="C1" s="364"/>
      <c r="D1" s="364"/>
      <c r="E1" s="364"/>
      <c r="F1" s="364"/>
      <c r="G1" s="364"/>
    </row>
    <row r="3" spans="1:7" x14ac:dyDescent="0.25">
      <c r="A3" t="s">
        <v>392</v>
      </c>
    </row>
    <row r="4" spans="1:7" x14ac:dyDescent="0.25">
      <c r="A4" s="47" t="s">
        <v>244</v>
      </c>
    </row>
    <row r="5" spans="1:7" ht="15.75" thickBot="1" x14ac:dyDescent="0.3"/>
    <row r="6" spans="1:7" ht="31.5" thickTop="1" thickBot="1" x14ac:dyDescent="0.3">
      <c r="A6" s="363" t="s">
        <v>340</v>
      </c>
      <c r="B6" s="363"/>
      <c r="C6" s="91" t="s">
        <v>341</v>
      </c>
      <c r="D6" s="91" t="s">
        <v>467</v>
      </c>
      <c r="E6" s="91" t="s">
        <v>342</v>
      </c>
      <c r="F6" s="91" t="s">
        <v>343</v>
      </c>
      <c r="G6" s="92" t="s">
        <v>344</v>
      </c>
    </row>
    <row r="7" spans="1:7" ht="15" customHeight="1" thickTop="1" thickBot="1" x14ac:dyDescent="0.3">
      <c r="A7" s="357" t="s">
        <v>345</v>
      </c>
      <c r="B7" s="365"/>
      <c r="C7" s="93">
        <f>'4. Áreas e Grupos de Limpeza'!AD6+'4. Áreas e Grupos de Limpeza'!AD7</f>
        <v>0</v>
      </c>
      <c r="D7" s="270">
        <f>'4. Áreas e Grupos de Limpeza'!AC6</f>
        <v>8.3333333333333328E-4</v>
      </c>
      <c r="E7" s="94">
        <f>'4. Áreas e Grupos de Limpeza'!AB4</f>
        <v>0</v>
      </c>
      <c r="F7" s="93">
        <f t="shared" ref="F7:F20" si="0">C7*E7</f>
        <v>0</v>
      </c>
      <c r="G7" s="94" t="e">
        <f>F7/'2. Resumo Mão de Obra'!F10</f>
        <v>#DIV/0!</v>
      </c>
    </row>
    <row r="8" spans="1:7" ht="65.25" customHeight="1" thickTop="1" thickBot="1" x14ac:dyDescent="0.3">
      <c r="A8" s="357" t="s">
        <v>346</v>
      </c>
      <c r="B8" s="365"/>
      <c r="C8" s="93">
        <f>'4. Áreas e Grupos de Limpeza'!AI6+'4. Áreas e Grupos de Limpeza'!AI7</f>
        <v>0</v>
      </c>
      <c r="D8" s="270">
        <f>'4. Áreas e Grupos de Limpeza'!AH6</f>
        <v>1.6666666666666669E-4</v>
      </c>
      <c r="E8" s="94">
        <f>'4. Áreas e Grupos de Limpeza'!AG4</f>
        <v>101.86</v>
      </c>
      <c r="F8" s="93">
        <f>C8*E8</f>
        <v>0</v>
      </c>
      <c r="G8" s="94" t="e">
        <f>F8/'2. Resumo Mão de Obra'!F10</f>
        <v>#DIV/0!</v>
      </c>
    </row>
    <row r="9" spans="1:7" ht="31.5" customHeight="1" thickTop="1" thickBot="1" x14ac:dyDescent="0.3">
      <c r="A9" s="357" t="s">
        <v>347</v>
      </c>
      <c r="B9" s="365"/>
      <c r="C9" s="93">
        <f>'4. Áreas e Grupos de Limpeza'!AN6+'4. Áreas e Grupos de Limpeza'!AN7</f>
        <v>0</v>
      </c>
      <c r="D9" s="270">
        <f>'4. Áreas e Grupos de Limpeza'!AM6</f>
        <v>6.6666666666666654E-4</v>
      </c>
      <c r="E9" s="94">
        <f>'4. Áreas e Grupos de Limpeza'!AL4</f>
        <v>744.12</v>
      </c>
      <c r="F9" s="93">
        <f t="shared" si="0"/>
        <v>0</v>
      </c>
      <c r="G9" s="94" t="e">
        <f>F9/'2. Resumo Mão de Obra'!F10</f>
        <v>#DIV/0!</v>
      </c>
    </row>
    <row r="10" spans="1:7" ht="15.75" customHeight="1" thickTop="1" thickBot="1" x14ac:dyDescent="0.3">
      <c r="A10" s="357" t="s">
        <v>348</v>
      </c>
      <c r="B10" s="357"/>
      <c r="C10" s="93">
        <f>'4. Áreas e Grupos de Limpeza'!AS6+'4. Áreas e Grupos de Limpeza'!AS7</f>
        <v>0</v>
      </c>
      <c r="D10" s="270">
        <f>'4. Áreas e Grupos de Limpeza'!AR6</f>
        <v>8.0000000000000007E-5</v>
      </c>
      <c r="E10" s="94">
        <f>'4. Áreas e Grupos de Limpeza'!AQ4</f>
        <v>0</v>
      </c>
      <c r="F10" s="93">
        <f t="shared" si="0"/>
        <v>0</v>
      </c>
      <c r="G10" s="94" t="e">
        <f>F10/'2. Resumo Mão de Obra'!F10</f>
        <v>#DIV/0!</v>
      </c>
    </row>
    <row r="11" spans="1:7" ht="17.25" thickTop="1" thickBot="1" x14ac:dyDescent="0.3">
      <c r="A11" s="357" t="s">
        <v>349</v>
      </c>
      <c r="B11" s="357"/>
      <c r="C11" s="93">
        <f>'4. Áreas e Grupos de Limpeza'!AX6+'4. Áreas e Grupos de Limpeza'!AX7</f>
        <v>0</v>
      </c>
      <c r="D11" s="270">
        <f>'4. Áreas e Grupos de Limpeza'!AW6</f>
        <v>1.1111111111111112E-4</v>
      </c>
      <c r="E11" s="94">
        <f>'4. Áreas e Grupos de Limpeza'!AV4</f>
        <v>0</v>
      </c>
      <c r="F11" s="93">
        <f t="shared" si="0"/>
        <v>0</v>
      </c>
      <c r="G11" s="94" t="e">
        <f>F11/'2. Resumo Mão de Obra'!F10</f>
        <v>#DIV/0!</v>
      </c>
    </row>
    <row r="12" spans="1:7" ht="17.25" thickTop="1" thickBot="1" x14ac:dyDescent="0.3">
      <c r="A12" s="357" t="s">
        <v>350</v>
      </c>
      <c r="B12" s="357"/>
      <c r="C12" s="93">
        <f>'4. Áreas e Grupos de Limpeza'!BC6+'4. Áreas e Grupos de Limpeza'!BC7</f>
        <v>0</v>
      </c>
      <c r="D12" s="270">
        <f>'4. Áreas e Grupos de Limpeza'!BB6</f>
        <v>8.3333333333333328E-4</v>
      </c>
      <c r="E12" s="94">
        <f>'4. Áreas e Grupos de Limpeza'!BA4</f>
        <v>0</v>
      </c>
      <c r="F12" s="93">
        <f t="shared" si="0"/>
        <v>0</v>
      </c>
      <c r="G12" s="94" t="e">
        <f>F12/'2. Resumo Mão de Obra'!F10</f>
        <v>#DIV/0!</v>
      </c>
    </row>
    <row r="13" spans="1:7" ht="31.5" customHeight="1" thickTop="1" thickBot="1" x14ac:dyDescent="0.3">
      <c r="A13" s="357" t="s">
        <v>351</v>
      </c>
      <c r="B13" s="357"/>
      <c r="C13" s="93">
        <f>'4. Áreas e Grupos de Limpeza'!BH6+'4. Áreas e Grupos de Limpeza'!BH7</f>
        <v>0</v>
      </c>
      <c r="D13" s="270">
        <f>'4. Áreas e Grupos de Limpeza'!BG6</f>
        <v>7.9999999999999984E-3</v>
      </c>
      <c r="E13" s="94">
        <f>'4. Áreas e Grupos de Limpeza'!BF4</f>
        <v>23.79</v>
      </c>
      <c r="F13" s="93">
        <f t="shared" si="0"/>
        <v>0</v>
      </c>
      <c r="G13" s="94" t="e">
        <f>F13/'2. Resumo Mão de Obra'!F10</f>
        <v>#DIV/0!</v>
      </c>
    </row>
    <row r="14" spans="1:7" ht="31.5" customHeight="1" thickTop="1" thickBot="1" x14ac:dyDescent="0.3">
      <c r="A14" s="357" t="s">
        <v>352</v>
      </c>
      <c r="B14" s="357"/>
      <c r="C14" s="93">
        <f>'4. Áreas e Grupos de Limpeza'!BM6+'4. Áreas e Grupos de Limpeza'!BM7</f>
        <v>0</v>
      </c>
      <c r="D14" s="270">
        <f>'4. Áreas e Grupos de Limpeza'!BL6</f>
        <v>2.136752136752137E-3</v>
      </c>
      <c r="E14" s="94">
        <f>'4. Áreas e Grupos de Limpeza'!BK4</f>
        <v>0</v>
      </c>
      <c r="F14" s="93">
        <f t="shared" si="0"/>
        <v>0</v>
      </c>
      <c r="G14" s="94" t="e">
        <f>F14/'2. Resumo Mão de Obra'!F10</f>
        <v>#DIV/0!</v>
      </c>
    </row>
    <row r="15" spans="1:7" ht="15.75" customHeight="1" thickTop="1" thickBot="1" x14ac:dyDescent="0.3">
      <c r="A15" s="357" t="s">
        <v>353</v>
      </c>
      <c r="B15" s="357"/>
      <c r="C15" s="93">
        <f>'4. Áreas e Grupos de Limpeza'!BR6+'4. Áreas e Grupos de Limpeza'!BR7</f>
        <v>0</v>
      </c>
      <c r="D15" s="270">
        <f>'4. Áreas e Grupos de Limpeza'!BQ6</f>
        <v>2.136752136752137E-3</v>
      </c>
      <c r="E15" s="94">
        <f>'4. Áreas e Grupos de Limpeza'!BP4</f>
        <v>0</v>
      </c>
      <c r="F15" s="93">
        <f t="shared" si="0"/>
        <v>0</v>
      </c>
      <c r="G15" s="94" t="e">
        <f>F15/'2. Resumo Mão de Obra'!F10</f>
        <v>#DIV/0!</v>
      </c>
    </row>
    <row r="16" spans="1:7" ht="17.25" thickTop="1" thickBot="1" x14ac:dyDescent="0.3">
      <c r="A16" s="366" t="s">
        <v>354</v>
      </c>
      <c r="B16" s="366"/>
      <c r="C16" s="93">
        <f>'4. Áreas e Grupos de Limpeza'!BW6+'4. Áreas e Grupos de Limpeza'!BW7</f>
        <v>0</v>
      </c>
      <c r="D16" s="270">
        <f>'4. Áreas e Grupos de Limpeza'!BV6</f>
        <v>8.3333333333333328E-4</v>
      </c>
      <c r="E16" s="94">
        <f>'4. Áreas e Grupos de Limpeza'!BU4</f>
        <v>0</v>
      </c>
      <c r="F16" s="93">
        <f t="shared" si="0"/>
        <v>0</v>
      </c>
      <c r="G16" s="94" t="e">
        <f>F16/'2. Resumo Mão de Obra'!F10</f>
        <v>#DIV/0!</v>
      </c>
    </row>
    <row r="17" spans="1:7" ht="33" customHeight="1" thickTop="1" thickBot="1" x14ac:dyDescent="0.3">
      <c r="A17" s="357" t="s">
        <v>355</v>
      </c>
      <c r="B17" s="357"/>
      <c r="C17" s="93">
        <f>'4. Áreas e Grupos de Limpeza'!CB6+'4. Áreas e Grupos de Limpeza'!CB7</f>
        <v>0</v>
      </c>
      <c r="D17" s="270">
        <f>'4. Áreas e Grupos de Limpeza'!CA6</f>
        <v>3.6363636363636364E-5</v>
      </c>
      <c r="E17" s="94">
        <f>'4. Áreas e Grupos de Limpeza'!BZ4</f>
        <v>147.30000000000001</v>
      </c>
      <c r="F17" s="93">
        <f t="shared" si="0"/>
        <v>0</v>
      </c>
      <c r="G17" s="94" t="e">
        <f>F17/'2. Resumo Mão de Obra'!F10</f>
        <v>#DIV/0!</v>
      </c>
    </row>
    <row r="18" spans="1:7" ht="48.75" customHeight="1" thickTop="1" thickBot="1" x14ac:dyDescent="0.3">
      <c r="A18" s="357" t="s">
        <v>356</v>
      </c>
      <c r="B18" s="357"/>
      <c r="C18" s="93">
        <f>'4. Áreas e Grupos de Limpeza'!CG6+'4. Áreas e Grupos de Limpeza'!CG7</f>
        <v>0</v>
      </c>
      <c r="D18" s="270">
        <f>'4. Áreas e Grupos de Limpeza'!CF6</f>
        <v>8.0102803738317762E-5</v>
      </c>
      <c r="E18" s="94">
        <f>'4. Áreas e Grupos de Limpeza'!CE4</f>
        <v>0</v>
      </c>
      <c r="F18" s="93">
        <f t="shared" si="0"/>
        <v>0</v>
      </c>
      <c r="G18" s="94" t="e">
        <f>F18/'2. Resumo Mão de Obra'!F10</f>
        <v>#DIV/0!</v>
      </c>
    </row>
    <row r="19" spans="1:7" ht="48.75" customHeight="1" thickTop="1" thickBot="1" x14ac:dyDescent="0.3">
      <c r="A19" s="357" t="s">
        <v>357</v>
      </c>
      <c r="B19" s="357"/>
      <c r="C19" s="93">
        <f>'4. Áreas e Grupos de Limpeza'!CL6+'4. Áreas e Grupos de Limpeza'!CL7</f>
        <v>0</v>
      </c>
      <c r="D19" s="270">
        <f>'4. Áreas e Grupos de Limpeza'!CK6</f>
        <v>1.6666666666666669E-4</v>
      </c>
      <c r="E19" s="94">
        <f>'4. Áreas e Grupos de Limpeza'!CJ4</f>
        <v>0</v>
      </c>
      <c r="F19" s="93">
        <f t="shared" si="0"/>
        <v>0</v>
      </c>
      <c r="G19" s="94" t="e">
        <f>F19/'2. Resumo Mão de Obra'!F10</f>
        <v>#DIV/0!</v>
      </c>
    </row>
    <row r="20" spans="1:7" ht="33.75" customHeight="1" thickTop="1" thickBot="1" x14ac:dyDescent="0.3">
      <c r="A20" s="357" t="s">
        <v>358</v>
      </c>
      <c r="B20" s="357"/>
      <c r="C20" s="93">
        <f>'4. Áreas e Grupos de Limpeza'!CQ6+'4. Áreas e Grupos de Limpeza'!CQ7</f>
        <v>0</v>
      </c>
      <c r="D20" s="270">
        <f>'4. Áreas e Grupos de Limpeza'!CP6</f>
        <v>5.0000000000000001E-4</v>
      </c>
      <c r="E20" s="94">
        <f>'4. Áreas e Grupos de Limpeza'!CO4</f>
        <v>52.75</v>
      </c>
      <c r="F20" s="93">
        <f t="shared" si="0"/>
        <v>0</v>
      </c>
      <c r="G20" s="94" t="e">
        <f>F20/'2. Resumo Mão de Obra'!F10</f>
        <v>#DIV/0!</v>
      </c>
    </row>
    <row r="21" spans="1:7" ht="16.5" thickTop="1" thickBot="1" x14ac:dyDescent="0.3">
      <c r="A21" s="363" t="s">
        <v>26</v>
      </c>
      <c r="B21" s="363"/>
      <c r="C21" s="363"/>
      <c r="D21" s="363"/>
      <c r="E21" s="363"/>
      <c r="F21" s="95">
        <f>SUM(F7:F20)</f>
        <v>0</v>
      </c>
      <c r="G21" s="96" t="e">
        <f>ROUND(SUM(G7:G20),0)</f>
        <v>#DIV/0!</v>
      </c>
    </row>
    <row r="22" spans="1:7" ht="16.5" thickTop="1" thickBot="1" x14ac:dyDescent="0.3">
      <c r="A22" s="355" t="s">
        <v>359</v>
      </c>
      <c r="B22" s="356"/>
      <c r="C22" s="356"/>
      <c r="D22" s="360"/>
      <c r="E22" s="97" t="s">
        <v>360</v>
      </c>
      <c r="F22" s="361" t="e">
        <f>(G21+D43)/30</f>
        <v>#DIV/0!</v>
      </c>
      <c r="G22" s="362"/>
    </row>
    <row r="23" spans="1:7" ht="17.25" thickTop="1" thickBot="1" x14ac:dyDescent="0.3">
      <c r="A23" s="358" t="s">
        <v>361</v>
      </c>
      <c r="B23" s="358"/>
      <c r="C23" s="358"/>
      <c r="D23" s="358"/>
      <c r="E23" s="359">
        <f>E7+E8+E9+E10+E11+E12+E13+E14+E15+E16+E19+E20</f>
        <v>922.52</v>
      </c>
      <c r="F23" s="358"/>
      <c r="G23" s="358"/>
    </row>
    <row r="24" spans="1:7" ht="17.25" thickTop="1" thickBot="1" x14ac:dyDescent="0.3">
      <c r="A24" s="358" t="s">
        <v>362</v>
      </c>
      <c r="B24" s="358"/>
      <c r="C24" s="358"/>
      <c r="D24" s="358"/>
      <c r="E24" s="359">
        <f>E17+E18</f>
        <v>147.30000000000001</v>
      </c>
      <c r="F24" s="358"/>
      <c r="G24" s="358"/>
    </row>
    <row r="25" spans="1:7" ht="17.25" thickTop="1" thickBot="1" x14ac:dyDescent="0.3">
      <c r="A25" s="358" t="s">
        <v>363</v>
      </c>
      <c r="B25" s="358"/>
      <c r="C25" s="358"/>
      <c r="D25" s="358"/>
      <c r="E25" s="359">
        <f>E23+E24</f>
        <v>1069.82</v>
      </c>
      <c r="F25" s="359"/>
      <c r="G25" s="359"/>
    </row>
    <row r="26" spans="1:7" ht="15.75" thickTop="1" x14ac:dyDescent="0.25"/>
    <row r="27" spans="1:7" x14ac:dyDescent="0.25">
      <c r="A27" s="238" t="s">
        <v>439</v>
      </c>
    </row>
    <row r="28" spans="1:7" ht="15.75" thickBot="1" x14ac:dyDescent="0.3">
      <c r="B28" s="239"/>
      <c r="D28" s="239"/>
    </row>
    <row r="29" spans="1:7" ht="46.5" thickTop="1" thickBot="1" x14ac:dyDescent="0.3">
      <c r="A29" s="236" t="s">
        <v>440</v>
      </c>
      <c r="B29" s="240" t="s">
        <v>441</v>
      </c>
      <c r="C29" s="91" t="s">
        <v>442</v>
      </c>
      <c r="D29" s="91" t="s">
        <v>443</v>
      </c>
      <c r="E29" s="237" t="s">
        <v>49</v>
      </c>
    </row>
    <row r="30" spans="1:7" ht="16.5" thickTop="1" thickBot="1" x14ac:dyDescent="0.3">
      <c r="A30" s="241" t="s">
        <v>444</v>
      </c>
      <c r="B30" s="242">
        <v>2</v>
      </c>
      <c r="C30" s="243">
        <f>'2. Resumo Mão de Obra'!$S$10</f>
        <v>0</v>
      </c>
      <c r="D30" s="244">
        <v>0</v>
      </c>
      <c r="E30" s="93">
        <f>C30*D30</f>
        <v>0</v>
      </c>
    </row>
    <row r="31" spans="1:7" ht="16.5" thickTop="1" thickBot="1" x14ac:dyDescent="0.3">
      <c r="A31" s="241" t="s">
        <v>445</v>
      </c>
      <c r="B31" s="241">
        <v>2</v>
      </c>
      <c r="C31" s="245">
        <f>'2. Resumo Mão de Obra'!$U$10</f>
        <v>0</v>
      </c>
      <c r="D31" s="244">
        <v>0</v>
      </c>
      <c r="E31" s="93">
        <f>C31*D31</f>
        <v>0</v>
      </c>
    </row>
    <row r="32" spans="1:7" ht="16.5" thickTop="1" thickBot="1" x14ac:dyDescent="0.3">
      <c r="A32" s="246" t="s">
        <v>446</v>
      </c>
      <c r="B32" s="241">
        <v>2</v>
      </c>
      <c r="C32" s="245">
        <f>'2. Resumo Mão de Obra'!$T$10</f>
        <v>0</v>
      </c>
      <c r="D32" s="244">
        <v>0</v>
      </c>
      <c r="E32" s="93">
        <f t="shared" ref="E32:E41" si="1">C32*D32</f>
        <v>0</v>
      </c>
    </row>
    <row r="33" spans="1:5" ht="16.5" thickTop="1" thickBot="1" x14ac:dyDescent="0.3">
      <c r="A33" s="242" t="s">
        <v>447</v>
      </c>
      <c r="B33" s="247">
        <v>2</v>
      </c>
      <c r="C33" s="93">
        <f>'2. Resumo Mão de Obra'!$V$10</f>
        <v>0</v>
      </c>
      <c r="D33" s="248">
        <v>0</v>
      </c>
      <c r="E33" s="93">
        <f t="shared" si="1"/>
        <v>0</v>
      </c>
    </row>
    <row r="34" spans="1:5" ht="16.5" thickTop="1" thickBot="1" x14ac:dyDescent="0.3">
      <c r="A34" s="242" t="s">
        <v>448</v>
      </c>
      <c r="B34" s="247">
        <v>1</v>
      </c>
      <c r="C34" s="93">
        <f>'2. Resumo Mão de Obra'!$D$10</f>
        <v>0</v>
      </c>
      <c r="D34" s="248">
        <v>0</v>
      </c>
      <c r="E34" s="93">
        <f t="shared" si="1"/>
        <v>0</v>
      </c>
    </row>
    <row r="35" spans="1:5" ht="16.5" thickTop="1" thickBot="1" x14ac:dyDescent="0.3">
      <c r="A35" s="242" t="s">
        <v>449</v>
      </c>
      <c r="B35" s="247">
        <v>1</v>
      </c>
      <c r="C35" s="93">
        <f>'2. Resumo Mão de Obra'!$F$10</f>
        <v>0</v>
      </c>
      <c r="D35" s="248">
        <v>0</v>
      </c>
      <c r="E35" s="93">
        <f t="shared" si="1"/>
        <v>0</v>
      </c>
    </row>
    <row r="36" spans="1:5" ht="16.5" thickTop="1" thickBot="1" x14ac:dyDescent="0.3">
      <c r="A36" s="242" t="s">
        <v>450</v>
      </c>
      <c r="B36" s="247">
        <v>1</v>
      </c>
      <c r="C36" s="243">
        <f>'2. Resumo Mão de Obra'!$E$10</f>
        <v>0</v>
      </c>
      <c r="D36" s="249">
        <v>0</v>
      </c>
      <c r="E36" s="93">
        <f t="shared" si="1"/>
        <v>0</v>
      </c>
    </row>
    <row r="37" spans="1:5" ht="16.5" thickTop="1" thickBot="1" x14ac:dyDescent="0.3">
      <c r="A37" s="242" t="s">
        <v>451</v>
      </c>
      <c r="B37" s="247">
        <v>1</v>
      </c>
      <c r="C37" s="93">
        <f>'2. Resumo Mão de Obra'!$G$10</f>
        <v>0</v>
      </c>
      <c r="D37" s="248">
        <v>0</v>
      </c>
      <c r="E37" s="93">
        <f t="shared" si="1"/>
        <v>0</v>
      </c>
    </row>
    <row r="38" spans="1:5" ht="16.5" thickTop="1" thickBot="1" x14ac:dyDescent="0.3">
      <c r="A38" s="241" t="s">
        <v>452</v>
      </c>
      <c r="B38" s="247">
        <v>1</v>
      </c>
      <c r="C38" s="93">
        <f>'2. Resumo Mão de Obra'!$I$10</f>
        <v>0</v>
      </c>
      <c r="D38" s="248">
        <v>0</v>
      </c>
      <c r="E38" s="93">
        <f t="shared" si="1"/>
        <v>0</v>
      </c>
    </row>
    <row r="39" spans="1:5" ht="16.5" thickTop="1" thickBot="1" x14ac:dyDescent="0.3">
      <c r="A39" s="241" t="s">
        <v>453</v>
      </c>
      <c r="B39" s="247">
        <v>1</v>
      </c>
      <c r="C39" s="93">
        <f>'2. Resumo Mão de Obra'!$K$10</f>
        <v>0</v>
      </c>
      <c r="D39" s="248">
        <v>0</v>
      </c>
      <c r="E39" s="93">
        <f t="shared" si="1"/>
        <v>0</v>
      </c>
    </row>
    <row r="40" spans="1:5" ht="16.5" thickTop="1" thickBot="1" x14ac:dyDescent="0.3">
      <c r="A40" s="241" t="s">
        <v>454</v>
      </c>
      <c r="B40" s="247">
        <v>1</v>
      </c>
      <c r="C40" s="93">
        <f>'2. Resumo Mão de Obra'!$J$10</f>
        <v>0</v>
      </c>
      <c r="D40" s="248">
        <v>0</v>
      </c>
      <c r="E40" s="93">
        <f t="shared" si="1"/>
        <v>0</v>
      </c>
    </row>
    <row r="41" spans="1:5" ht="16.5" thickTop="1" thickBot="1" x14ac:dyDescent="0.3">
      <c r="A41" s="241" t="s">
        <v>455</v>
      </c>
      <c r="B41" s="247">
        <v>1</v>
      </c>
      <c r="C41" s="93">
        <f>'2. Resumo Mão de Obra'!$L$10</f>
        <v>0</v>
      </c>
      <c r="D41" s="248">
        <v>0</v>
      </c>
      <c r="E41" s="93">
        <f t="shared" si="1"/>
        <v>0</v>
      </c>
    </row>
    <row r="42" spans="1:5" ht="16.5" thickTop="1" thickBot="1" x14ac:dyDescent="0.3">
      <c r="A42" s="247" t="s">
        <v>456</v>
      </c>
      <c r="B42" s="247">
        <v>1</v>
      </c>
      <c r="C42" s="93">
        <f>'2. Resumo Mão de Obra'!$N$10</f>
        <v>0</v>
      </c>
      <c r="D42" s="248">
        <v>0</v>
      </c>
      <c r="E42" s="250">
        <f>C42*D42</f>
        <v>0</v>
      </c>
    </row>
    <row r="43" spans="1:5" ht="16.5" thickTop="1" thickBot="1" x14ac:dyDescent="0.3">
      <c r="A43" s="355" t="s">
        <v>49</v>
      </c>
      <c r="B43" s="356"/>
      <c r="C43" s="356"/>
      <c r="D43" s="251">
        <f>SUM(D30:D42)</f>
        <v>0</v>
      </c>
      <c r="E43" s="95">
        <f>SUM(E30:E42)</f>
        <v>0</v>
      </c>
    </row>
    <row r="44" spans="1:5" ht="15.75" thickTop="1" x14ac:dyDescent="0.25"/>
  </sheetData>
  <mergeCells count="26">
    <mergeCell ref="A15:B15"/>
    <mergeCell ref="A16:B16"/>
    <mergeCell ref="A17:B17"/>
    <mergeCell ref="A18:B18"/>
    <mergeCell ref="A10:B10"/>
    <mergeCell ref="A11:B11"/>
    <mergeCell ref="A12:B12"/>
    <mergeCell ref="A13:B13"/>
    <mergeCell ref="A14:B14"/>
    <mergeCell ref="A1:G1"/>
    <mergeCell ref="A6:B6"/>
    <mergeCell ref="A7:B7"/>
    <mergeCell ref="A8:B8"/>
    <mergeCell ref="A9:B9"/>
    <mergeCell ref="A43:C43"/>
    <mergeCell ref="A19:B19"/>
    <mergeCell ref="A20:B20"/>
    <mergeCell ref="A25:D25"/>
    <mergeCell ref="E25:G25"/>
    <mergeCell ref="A22:D22"/>
    <mergeCell ref="F22:G22"/>
    <mergeCell ref="A23:D23"/>
    <mergeCell ref="E23:G23"/>
    <mergeCell ref="A24:D24"/>
    <mergeCell ref="E24:G24"/>
    <mergeCell ref="A21:E21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Normal="100" workbookViewId="0">
      <selection activeCell="I28" sqref="I28"/>
    </sheetView>
  </sheetViews>
  <sheetFormatPr defaultRowHeight="15.75" x14ac:dyDescent="0.25"/>
  <cols>
    <col min="1" max="1" width="9.140625" style="98"/>
    <col min="2" max="2" width="46.5703125" style="98" customWidth="1"/>
    <col min="3" max="3" width="9.28515625" style="98" bestFit="1" customWidth="1"/>
    <col min="4" max="4" width="15.42578125" style="98" customWidth="1"/>
    <col min="5" max="6" width="9.140625" style="98"/>
    <col min="7" max="8" width="17.5703125" style="98" customWidth="1"/>
    <col min="9" max="10" width="11.85546875" style="98" customWidth="1"/>
    <col min="11" max="16384" width="9.140625" style="98"/>
  </cols>
  <sheetData>
    <row r="1" spans="1:5" ht="18.75" x14ac:dyDescent="0.3">
      <c r="B1" s="254" t="s">
        <v>463</v>
      </c>
    </row>
    <row r="2" spans="1:5" ht="16.5" thickBot="1" x14ac:dyDescent="0.3"/>
    <row r="3" spans="1:5" ht="16.5" thickTop="1" x14ac:dyDescent="0.25">
      <c r="A3" s="99"/>
      <c r="B3" s="372" t="s">
        <v>430</v>
      </c>
      <c r="C3" s="372"/>
      <c r="D3" s="372"/>
      <c r="E3" s="100"/>
    </row>
    <row r="4" spans="1:5" x14ac:dyDescent="0.25">
      <c r="A4" s="101"/>
      <c r="B4" s="373" t="s">
        <v>365</v>
      </c>
      <c r="C4" s="373"/>
      <c r="D4" s="373"/>
      <c r="E4" s="102"/>
    </row>
    <row r="5" spans="1:5" x14ac:dyDescent="0.25">
      <c r="A5" s="101"/>
      <c r="E5" s="102"/>
    </row>
    <row r="6" spans="1:5" x14ac:dyDescent="0.25">
      <c r="A6" s="101"/>
      <c r="B6" s="374" t="s">
        <v>366</v>
      </c>
      <c r="C6" s="375"/>
      <c r="D6" s="376"/>
      <c r="E6" s="102"/>
    </row>
    <row r="7" spans="1:5" x14ac:dyDescent="0.25">
      <c r="A7" s="101"/>
      <c r="B7" s="103" t="s">
        <v>367</v>
      </c>
      <c r="C7" s="103"/>
      <c r="D7" s="104">
        <f>'5. Resumo Serviços'!F21</f>
        <v>0</v>
      </c>
      <c r="E7" s="102"/>
    </row>
    <row r="8" spans="1:5" x14ac:dyDescent="0.25">
      <c r="A8" s="101"/>
      <c r="B8" s="103" t="s">
        <v>368</v>
      </c>
      <c r="C8" s="103"/>
      <c r="D8" s="104">
        <f>'[2]7'!E41</f>
        <v>0</v>
      </c>
      <c r="E8" s="102"/>
    </row>
    <row r="9" spans="1:5" x14ac:dyDescent="0.25">
      <c r="A9" s="101"/>
      <c r="B9" s="103"/>
      <c r="C9" s="103"/>
      <c r="D9" s="104"/>
      <c r="E9" s="102"/>
    </row>
    <row r="10" spans="1:5" x14ac:dyDescent="0.25">
      <c r="A10" s="101"/>
      <c r="B10" s="377" t="s">
        <v>369</v>
      </c>
      <c r="C10" s="378"/>
      <c r="D10" s="379"/>
      <c r="E10" s="102"/>
    </row>
    <row r="11" spans="1:5" x14ac:dyDescent="0.25">
      <c r="A11" s="101"/>
      <c r="B11" s="103" t="s">
        <v>370</v>
      </c>
      <c r="C11" s="103"/>
      <c r="D11" s="104">
        <f>'3.3. Insumos Materiais'!E51</f>
        <v>0</v>
      </c>
      <c r="E11" s="102"/>
    </row>
    <row r="12" spans="1:5" x14ac:dyDescent="0.25">
      <c r="A12" s="101"/>
      <c r="B12" s="103" t="s">
        <v>371</v>
      </c>
      <c r="C12" s="103"/>
      <c r="D12" s="104">
        <f>'3.2. Insumos Equipamentos'!J32</f>
        <v>0</v>
      </c>
      <c r="E12" s="102"/>
    </row>
    <row r="13" spans="1:5" x14ac:dyDescent="0.25">
      <c r="A13" s="101"/>
      <c r="B13" s="103"/>
      <c r="C13" s="103"/>
      <c r="D13" s="104"/>
      <c r="E13" s="102"/>
    </row>
    <row r="14" spans="1:5" x14ac:dyDescent="0.25">
      <c r="A14" s="101"/>
      <c r="B14" s="377" t="s">
        <v>372</v>
      </c>
      <c r="C14" s="379"/>
      <c r="D14" s="105">
        <f>D7+D8+D11+D12</f>
        <v>0</v>
      </c>
      <c r="E14" s="102"/>
    </row>
    <row r="15" spans="1:5" x14ac:dyDescent="0.25">
      <c r="A15" s="101"/>
      <c r="B15" s="103"/>
      <c r="C15" s="103"/>
      <c r="D15" s="103"/>
      <c r="E15" s="102"/>
    </row>
    <row r="16" spans="1:5" x14ac:dyDescent="0.25">
      <c r="A16" s="101"/>
      <c r="B16" s="367" t="s">
        <v>373</v>
      </c>
      <c r="C16" s="368"/>
      <c r="D16" s="371"/>
      <c r="E16" s="102"/>
    </row>
    <row r="17" spans="1:10" x14ac:dyDescent="0.25">
      <c r="A17" s="101"/>
      <c r="B17" s="106" t="s">
        <v>374</v>
      </c>
      <c r="C17" s="107" t="s">
        <v>375</v>
      </c>
      <c r="D17" s="107" t="s">
        <v>376</v>
      </c>
      <c r="E17" s="102"/>
    </row>
    <row r="18" spans="1:10" x14ac:dyDescent="0.25">
      <c r="A18" s="101"/>
      <c r="B18" s="108" t="s">
        <v>377</v>
      </c>
      <c r="C18" s="128">
        <v>0</v>
      </c>
      <c r="D18" s="109"/>
      <c r="E18" s="102"/>
    </row>
    <row r="19" spans="1:10" x14ac:dyDescent="0.25">
      <c r="A19" s="101"/>
      <c r="B19" s="108" t="s">
        <v>378</v>
      </c>
      <c r="C19" s="128">
        <v>0</v>
      </c>
      <c r="D19" s="109"/>
      <c r="E19" s="102"/>
    </row>
    <row r="20" spans="1:10" x14ac:dyDescent="0.25">
      <c r="A20" s="101"/>
      <c r="B20" s="108" t="s">
        <v>379</v>
      </c>
      <c r="C20" s="110">
        <f>SUM(C21:C23)</f>
        <v>0</v>
      </c>
      <c r="D20" s="109"/>
      <c r="E20" s="102"/>
    </row>
    <row r="21" spans="1:10" x14ac:dyDescent="0.25">
      <c r="A21" s="101"/>
      <c r="B21" s="108" t="s">
        <v>380</v>
      </c>
      <c r="C21" s="128">
        <v>0</v>
      </c>
      <c r="D21" s="108"/>
      <c r="E21" s="102"/>
    </row>
    <row r="22" spans="1:10" x14ac:dyDescent="0.25">
      <c r="A22" s="101"/>
      <c r="B22" s="108" t="s">
        <v>381</v>
      </c>
      <c r="C22" s="128">
        <v>0</v>
      </c>
      <c r="D22" s="108"/>
      <c r="E22" s="102"/>
    </row>
    <row r="23" spans="1:10" x14ac:dyDescent="0.25">
      <c r="A23" s="101"/>
      <c r="B23" s="108" t="s">
        <v>382</v>
      </c>
      <c r="C23" s="129">
        <v>0</v>
      </c>
      <c r="D23" s="108"/>
      <c r="E23" s="102"/>
    </row>
    <row r="24" spans="1:10" x14ac:dyDescent="0.25">
      <c r="A24" s="101"/>
      <c r="C24" s="111"/>
      <c r="D24" s="112"/>
      <c r="E24" s="102"/>
    </row>
    <row r="25" spans="1:10" x14ac:dyDescent="0.25">
      <c r="A25" s="101"/>
      <c r="B25" s="367" t="s">
        <v>383</v>
      </c>
      <c r="C25" s="368"/>
      <c r="D25" s="113">
        <f>D14+D18+D19+D20</f>
        <v>0</v>
      </c>
      <c r="E25" s="102"/>
      <c r="G25" s="114"/>
    </row>
    <row r="26" spans="1:10" x14ac:dyDescent="0.25">
      <c r="A26" s="101"/>
      <c r="B26" s="369" t="s">
        <v>462</v>
      </c>
      <c r="C26" s="370"/>
      <c r="D26" s="113">
        <f>D25*60</f>
        <v>0</v>
      </c>
      <c r="E26" s="102"/>
      <c r="G26" s="114"/>
      <c r="H26" s="112"/>
    </row>
    <row r="27" spans="1:10" x14ac:dyDescent="0.25">
      <c r="A27" s="101"/>
      <c r="B27" s="367" t="s">
        <v>384</v>
      </c>
      <c r="C27" s="371"/>
      <c r="D27" s="113">
        <f>$D$25/'4. Áreas e Grupos de Limpeza'!$CU$4</f>
        <v>0</v>
      </c>
      <c r="E27" s="102"/>
    </row>
    <row r="28" spans="1:10" ht="16.5" thickBot="1" x14ac:dyDescent="0.3">
      <c r="A28" s="115"/>
      <c r="B28" s="116"/>
      <c r="C28" s="116"/>
      <c r="D28" s="116"/>
      <c r="E28" s="117"/>
      <c r="G28" s="118"/>
      <c r="H28" s="118"/>
      <c r="I28" s="112"/>
      <c r="J28" s="112"/>
    </row>
    <row r="29" spans="1:10" ht="16.5" thickTop="1" x14ac:dyDescent="0.25">
      <c r="B29" s="108"/>
      <c r="G29" s="118"/>
      <c r="H29" s="118"/>
      <c r="I29" s="112"/>
      <c r="J29" s="112"/>
    </row>
    <row r="30" spans="1:10" x14ac:dyDescent="0.25">
      <c r="G30" s="118"/>
    </row>
  </sheetData>
  <mergeCells count="9">
    <mergeCell ref="B25:C25"/>
    <mergeCell ref="B26:C26"/>
    <mergeCell ref="B27:C27"/>
    <mergeCell ref="B3:D3"/>
    <mergeCell ref="B4:D4"/>
    <mergeCell ref="B6:D6"/>
    <mergeCell ref="B10:D10"/>
    <mergeCell ref="B14:C14"/>
    <mergeCell ref="B16:D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9"/>
  <sheetViews>
    <sheetView zoomScaleNormal="100" workbookViewId="0">
      <selection activeCell="Q12" sqref="Q12"/>
    </sheetView>
  </sheetViews>
  <sheetFormatPr defaultRowHeight="15" x14ac:dyDescent="0.25"/>
  <cols>
    <col min="1" max="1" width="5.140625" customWidth="1"/>
    <col min="2" max="2" width="15.7109375" customWidth="1"/>
    <col min="3" max="4" width="16.28515625" customWidth="1"/>
    <col min="5" max="5" width="15.5703125" customWidth="1"/>
    <col min="6" max="6" width="13.140625" customWidth="1"/>
    <col min="7" max="7" width="5" customWidth="1"/>
    <col min="8" max="8" width="15.7109375" customWidth="1"/>
    <col min="9" max="10" width="16.28515625" customWidth="1"/>
    <col min="11" max="11" width="15.5703125" customWidth="1"/>
    <col min="12" max="12" width="13.140625" customWidth="1"/>
    <col min="13" max="13" width="5" customWidth="1"/>
    <col min="14" max="14" width="15.7109375" customWidth="1"/>
    <col min="15" max="16" width="17.85546875" customWidth="1"/>
    <col min="17" max="17" width="15.5703125" customWidth="1"/>
    <col min="18" max="18" width="13.140625" customWidth="1"/>
    <col min="19" max="19" width="5" customWidth="1"/>
  </cols>
  <sheetData>
    <row r="1" spans="2:19" ht="15" customHeight="1" x14ac:dyDescent="0.25">
      <c r="B1" s="384" t="s">
        <v>241</v>
      </c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45"/>
      <c r="N1" s="384" t="s">
        <v>241</v>
      </c>
      <c r="O1" s="384"/>
      <c r="P1" s="384"/>
      <c r="Q1" s="384"/>
      <c r="R1" s="384"/>
      <c r="S1" s="384"/>
    </row>
    <row r="3" spans="2:19" x14ac:dyDescent="0.25">
      <c r="B3" s="46" t="s">
        <v>242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 t="s">
        <v>242</v>
      </c>
      <c r="O3" s="46"/>
      <c r="P3" s="46"/>
      <c r="Q3" s="46"/>
      <c r="R3" s="46"/>
      <c r="S3" s="46"/>
    </row>
    <row r="5" spans="2:19" x14ac:dyDescent="0.25">
      <c r="B5" s="47" t="s">
        <v>243</v>
      </c>
      <c r="H5" s="47" t="s">
        <v>244</v>
      </c>
      <c r="N5" s="47" t="s">
        <v>244</v>
      </c>
    </row>
    <row r="6" spans="2:19" x14ac:dyDescent="0.25">
      <c r="N6" s="48" t="s">
        <v>337</v>
      </c>
    </row>
    <row r="7" spans="2:19" x14ac:dyDescent="0.25">
      <c r="B7" s="383" t="s">
        <v>245</v>
      </c>
      <c r="C7" s="383"/>
      <c r="D7" s="383"/>
      <c r="E7" s="383"/>
      <c r="F7" s="383"/>
      <c r="H7" s="383" t="s">
        <v>245</v>
      </c>
      <c r="I7" s="383"/>
      <c r="J7" s="383"/>
      <c r="K7" s="383"/>
      <c r="L7" s="383"/>
      <c r="N7" s="383" t="s">
        <v>245</v>
      </c>
      <c r="O7" s="383"/>
      <c r="P7" s="383"/>
      <c r="Q7" s="383"/>
      <c r="R7" s="383"/>
    </row>
    <row r="9" spans="2:19" x14ac:dyDescent="0.25">
      <c r="B9" s="47" t="s">
        <v>246</v>
      </c>
      <c r="C9" s="49" t="s">
        <v>247</v>
      </c>
      <c r="H9" s="47" t="s">
        <v>246</v>
      </c>
      <c r="I9" s="49" t="s">
        <v>247</v>
      </c>
      <c r="N9" s="47" t="s">
        <v>246</v>
      </c>
      <c r="O9" s="49" t="s">
        <v>247</v>
      </c>
    </row>
    <row r="10" spans="2:19" ht="45" x14ac:dyDescent="0.25">
      <c r="B10" s="50" t="s">
        <v>248</v>
      </c>
      <c r="C10" s="41" t="s">
        <v>249</v>
      </c>
      <c r="D10" s="41" t="s">
        <v>250</v>
      </c>
      <c r="E10" s="41" t="s">
        <v>251</v>
      </c>
      <c r="F10" s="41" t="s">
        <v>252</v>
      </c>
      <c r="H10" s="50" t="s">
        <v>248</v>
      </c>
      <c r="I10" s="41" t="s">
        <v>249</v>
      </c>
      <c r="J10" s="41" t="s">
        <v>250</v>
      </c>
      <c r="K10" s="41" t="s">
        <v>251</v>
      </c>
      <c r="L10" s="41" t="s">
        <v>252</v>
      </c>
      <c r="N10" s="50" t="s">
        <v>248</v>
      </c>
      <c r="O10" s="41" t="s">
        <v>249</v>
      </c>
      <c r="P10" s="41" t="s">
        <v>250</v>
      </c>
      <c r="Q10" s="41" t="s">
        <v>251</v>
      </c>
      <c r="R10" s="41" t="s">
        <v>252</v>
      </c>
    </row>
    <row r="11" spans="2:19" x14ac:dyDescent="0.25">
      <c r="B11" s="51" t="s">
        <v>253</v>
      </c>
      <c r="C11" s="52" t="s">
        <v>254</v>
      </c>
      <c r="D11" s="53">
        <f>(1/(30*1200)/191.4)*((1*8*5.5)*4.35)</f>
        <v>2.7777777777777776E-5</v>
      </c>
      <c r="E11" s="54">
        <f>'2. Resumo Mão de Obra'!M10</f>
        <v>0</v>
      </c>
      <c r="F11" s="55">
        <f>D11*E11</f>
        <v>0</v>
      </c>
      <c r="H11" s="51" t="s">
        <v>253</v>
      </c>
      <c r="I11" s="52" t="s">
        <v>254</v>
      </c>
      <c r="J11" s="52">
        <f>(1/(30*1200)/191.4)*((1*8.8*5)*4.35)</f>
        <v>2.7777777777777776E-5</v>
      </c>
      <c r="K11" s="54">
        <f>'2. Resumo Mão de Obra'!H10</f>
        <v>0</v>
      </c>
      <c r="L11" s="55">
        <f>J11*K11</f>
        <v>0</v>
      </c>
      <c r="N11" s="51" t="s">
        <v>253</v>
      </c>
      <c r="O11" s="52" t="s">
        <v>254</v>
      </c>
      <c r="P11" s="52">
        <f>(1/(30*1200)/191.4)*((1*8.8*5)*4.35)</f>
        <v>2.7777777777777776E-5</v>
      </c>
      <c r="Q11" s="54">
        <f>'2. Resumo Mão de Obra'!H10</f>
        <v>0</v>
      </c>
      <c r="R11" s="55">
        <f>P11*Q11</f>
        <v>0</v>
      </c>
    </row>
    <row r="12" spans="2:19" x14ac:dyDescent="0.25">
      <c r="B12" s="51" t="s">
        <v>255</v>
      </c>
      <c r="C12" s="56" t="s">
        <v>256</v>
      </c>
      <c r="D12" s="57">
        <f>((1/1200)/191.4)*((1*8*5.5)*4.35)</f>
        <v>8.3333333333333328E-4</v>
      </c>
      <c r="E12" s="54">
        <f>'2. Resumo Mão de Obra'!I10</f>
        <v>0</v>
      </c>
      <c r="F12" s="55">
        <f>D12*E12</f>
        <v>0</v>
      </c>
      <c r="H12" s="51" t="s">
        <v>255</v>
      </c>
      <c r="I12" s="56" t="s">
        <v>256</v>
      </c>
      <c r="J12" s="58">
        <f>((1/1200)/191.4)*((1*8.8*5)*4.35)</f>
        <v>8.3333333333333328E-4</v>
      </c>
      <c r="K12" s="54">
        <f>'2. Resumo Mão de Obra'!D10</f>
        <v>0</v>
      </c>
      <c r="L12" s="55">
        <f>J12*K12</f>
        <v>0</v>
      </c>
      <c r="N12" s="51" t="s">
        <v>255</v>
      </c>
      <c r="O12" s="56" t="s">
        <v>256</v>
      </c>
      <c r="P12" s="58">
        <f>((1/1200)/191.4)*((1*8.8*5)*4.35)</f>
        <v>8.3333333333333328E-4</v>
      </c>
      <c r="Q12" s="54">
        <f>'2. Resumo Mão de Obra'!G10</f>
        <v>0</v>
      </c>
      <c r="R12" s="55">
        <f>P12*Q12</f>
        <v>0</v>
      </c>
    </row>
    <row r="13" spans="2:19" x14ac:dyDescent="0.25">
      <c r="B13" s="386" t="s">
        <v>49</v>
      </c>
      <c r="C13" s="386"/>
      <c r="D13" s="386"/>
      <c r="E13" s="386"/>
      <c r="F13" s="59">
        <f>F11+F12</f>
        <v>0</v>
      </c>
      <c r="H13" s="386" t="s">
        <v>49</v>
      </c>
      <c r="I13" s="386"/>
      <c r="J13" s="386"/>
      <c r="K13" s="386"/>
      <c r="L13" s="59">
        <f>L11+L12</f>
        <v>0</v>
      </c>
      <c r="N13" s="380" t="s">
        <v>49</v>
      </c>
      <c r="O13" s="381"/>
      <c r="P13" s="381"/>
      <c r="Q13" s="382"/>
      <c r="R13" s="59">
        <f>R11+R12</f>
        <v>0</v>
      </c>
    </row>
    <row r="15" spans="2:19" x14ac:dyDescent="0.25">
      <c r="B15" s="47" t="s">
        <v>257</v>
      </c>
      <c r="C15" s="49" t="s">
        <v>258</v>
      </c>
      <c r="H15" s="47" t="s">
        <v>257</v>
      </c>
      <c r="I15" s="49" t="s">
        <v>258</v>
      </c>
      <c r="N15" s="47" t="s">
        <v>257</v>
      </c>
      <c r="O15" s="49" t="s">
        <v>258</v>
      </c>
    </row>
    <row r="16" spans="2:19" ht="45" x14ac:dyDescent="0.25">
      <c r="B16" s="50" t="s">
        <v>248</v>
      </c>
      <c r="C16" s="41" t="s">
        <v>249</v>
      </c>
      <c r="D16" s="41" t="s">
        <v>250</v>
      </c>
      <c r="E16" s="41" t="s">
        <v>251</v>
      </c>
      <c r="F16" s="41" t="s">
        <v>252</v>
      </c>
      <c r="H16" s="50" t="s">
        <v>248</v>
      </c>
      <c r="I16" s="41" t="s">
        <v>249</v>
      </c>
      <c r="J16" s="41" t="s">
        <v>250</v>
      </c>
      <c r="K16" s="41" t="s">
        <v>251</v>
      </c>
      <c r="L16" s="41" t="s">
        <v>252</v>
      </c>
      <c r="N16" s="50" t="s">
        <v>248</v>
      </c>
      <c r="O16" s="41" t="s">
        <v>249</v>
      </c>
      <c r="P16" s="41" t="s">
        <v>250</v>
      </c>
      <c r="Q16" s="41" t="s">
        <v>251</v>
      </c>
      <c r="R16" s="41" t="s">
        <v>252</v>
      </c>
    </row>
    <row r="17" spans="2:18" x14ac:dyDescent="0.25">
      <c r="B17" s="51" t="s">
        <v>253</v>
      </c>
      <c r="C17" s="52" t="s">
        <v>254</v>
      </c>
      <c r="D17" s="53">
        <f>(1/(30*1200)/191.4)*(((1/5.5)*8*5.5)*4.35)</f>
        <v>5.0505050505050498E-6</v>
      </c>
      <c r="E17" s="54">
        <f>'2. Resumo Mão de Obra'!M10</f>
        <v>0</v>
      </c>
      <c r="F17" s="55">
        <f>D17*E17</f>
        <v>0</v>
      </c>
      <c r="H17" s="51" t="s">
        <v>253</v>
      </c>
      <c r="I17" s="52" t="s">
        <v>254</v>
      </c>
      <c r="J17" s="52">
        <f>(1/(30*1200)/191.4)*(((1/5)*8.8*5)*4.35)</f>
        <v>5.5555555555555558E-6</v>
      </c>
      <c r="K17" s="54">
        <f>'2. Resumo Mão de Obra'!H10</f>
        <v>0</v>
      </c>
      <c r="L17" s="55">
        <f>J17*K17</f>
        <v>0</v>
      </c>
      <c r="N17" s="51" t="s">
        <v>253</v>
      </c>
      <c r="O17" s="52" t="s">
        <v>254</v>
      </c>
      <c r="P17" s="52">
        <f>(1/(30*1200)/191.4)*(((1/5)*8.8*5)*4.35)</f>
        <v>5.5555555555555558E-6</v>
      </c>
      <c r="Q17" s="54">
        <f>'2. Resumo Mão de Obra'!H10</f>
        <v>0</v>
      </c>
      <c r="R17" s="55">
        <f>P17*Q17</f>
        <v>0</v>
      </c>
    </row>
    <row r="18" spans="2:18" x14ac:dyDescent="0.25">
      <c r="B18" s="51" t="s">
        <v>255</v>
      </c>
      <c r="C18" s="56" t="s">
        <v>256</v>
      </c>
      <c r="D18" s="57">
        <f>((1/1200)/191.4)*(((1/5.5)*8*5.5)*4.35)</f>
        <v>1.5151515151515152E-4</v>
      </c>
      <c r="E18" s="54">
        <f>'2. Resumo Mão de Obra'!I10</f>
        <v>0</v>
      </c>
      <c r="F18" s="55">
        <f>D18*E18</f>
        <v>0</v>
      </c>
      <c r="H18" s="51" t="s">
        <v>255</v>
      </c>
      <c r="I18" s="56" t="s">
        <v>256</v>
      </c>
      <c r="J18" s="58">
        <f>((1/1200)/191.4)*(((1/5)*8.8*5)*4.35)</f>
        <v>1.6666666666666669E-4</v>
      </c>
      <c r="K18" s="54">
        <f>'2. Resumo Mão de Obra'!D10</f>
        <v>0</v>
      </c>
      <c r="L18" s="55">
        <f>J18*K18</f>
        <v>0</v>
      </c>
      <c r="N18" s="51" t="s">
        <v>255</v>
      </c>
      <c r="O18" s="56" t="s">
        <v>256</v>
      </c>
      <c r="P18" s="58">
        <f>((1/1200)/191.4)*(((1/5)*8.8*5)*4.35)</f>
        <v>1.6666666666666669E-4</v>
      </c>
      <c r="Q18" s="54">
        <f>'2. Resumo Mão de Obra'!G10</f>
        <v>0</v>
      </c>
      <c r="R18" s="55">
        <f>P18*Q18</f>
        <v>0</v>
      </c>
    </row>
    <row r="19" spans="2:18" x14ac:dyDescent="0.25">
      <c r="B19" s="386" t="s">
        <v>49</v>
      </c>
      <c r="C19" s="386"/>
      <c r="D19" s="386"/>
      <c r="E19" s="386"/>
      <c r="F19" s="59">
        <f>F17+F18</f>
        <v>0</v>
      </c>
      <c r="H19" s="386" t="s">
        <v>49</v>
      </c>
      <c r="I19" s="386"/>
      <c r="J19" s="386"/>
      <c r="K19" s="386"/>
      <c r="L19" s="59">
        <f>L17+L18</f>
        <v>0</v>
      </c>
      <c r="N19" s="380" t="s">
        <v>49</v>
      </c>
      <c r="O19" s="381"/>
      <c r="P19" s="381"/>
      <c r="Q19" s="382"/>
      <c r="R19" s="59">
        <f>R17+R18</f>
        <v>0</v>
      </c>
    </row>
    <row r="21" spans="2:18" x14ac:dyDescent="0.25">
      <c r="B21" s="47" t="s">
        <v>259</v>
      </c>
      <c r="C21" s="47" t="s">
        <v>247</v>
      </c>
      <c r="H21" s="47" t="s">
        <v>259</v>
      </c>
      <c r="I21" s="47" t="s">
        <v>247</v>
      </c>
      <c r="N21" s="47" t="s">
        <v>259</v>
      </c>
      <c r="O21" s="47" t="s">
        <v>247</v>
      </c>
    </row>
    <row r="22" spans="2:18" ht="45" x14ac:dyDescent="0.25">
      <c r="B22" s="50" t="s">
        <v>248</v>
      </c>
      <c r="C22" s="41" t="s">
        <v>249</v>
      </c>
      <c r="D22" s="41" t="s">
        <v>250</v>
      </c>
      <c r="E22" s="41" t="s">
        <v>251</v>
      </c>
      <c r="F22" s="41" t="s">
        <v>252</v>
      </c>
      <c r="H22" s="50" t="s">
        <v>248</v>
      </c>
      <c r="I22" s="41" t="s">
        <v>249</v>
      </c>
      <c r="J22" s="41" t="s">
        <v>250</v>
      </c>
      <c r="K22" s="41" t="s">
        <v>251</v>
      </c>
      <c r="L22" s="41" t="s">
        <v>252</v>
      </c>
      <c r="N22" s="50" t="s">
        <v>248</v>
      </c>
      <c r="O22" s="41" t="s">
        <v>249</v>
      </c>
      <c r="P22" s="41" t="s">
        <v>250</v>
      </c>
      <c r="Q22" s="41" t="s">
        <v>251</v>
      </c>
      <c r="R22" s="41" t="s">
        <v>252</v>
      </c>
    </row>
    <row r="23" spans="2:18" x14ac:dyDescent="0.25">
      <c r="B23" s="51" t="s">
        <v>253</v>
      </c>
      <c r="C23" s="53" t="s">
        <v>260</v>
      </c>
      <c r="D23" s="53">
        <f>(1/(30*1500)/191.4)*((1*8*5.5)*4.35)</f>
        <v>2.222222222222222E-5</v>
      </c>
      <c r="E23" s="54">
        <f>'2. Resumo Mão de Obra'!M10</f>
        <v>0</v>
      </c>
      <c r="F23" s="55">
        <f>D23*E23</f>
        <v>0</v>
      </c>
      <c r="H23" s="51" t="s">
        <v>253</v>
      </c>
      <c r="I23" s="53" t="s">
        <v>260</v>
      </c>
      <c r="J23" s="53">
        <f>(1/(30*1500)/191.4)*((1*8.8*5)*4.35)</f>
        <v>2.222222222222222E-5</v>
      </c>
      <c r="K23" s="54">
        <f>'2. Resumo Mão de Obra'!H10</f>
        <v>0</v>
      </c>
      <c r="L23" s="55">
        <f>J23*K23</f>
        <v>0</v>
      </c>
      <c r="N23" s="51" t="s">
        <v>253</v>
      </c>
      <c r="O23" s="53" t="s">
        <v>260</v>
      </c>
      <c r="P23" s="53">
        <f>(1/(30*1500)/191.4)*((1*8.8*5)*4.35)</f>
        <v>2.222222222222222E-5</v>
      </c>
      <c r="Q23" s="54">
        <f>'2. Resumo Mão de Obra'!H10</f>
        <v>0</v>
      </c>
      <c r="R23" s="55">
        <f>P23*Q23</f>
        <v>0</v>
      </c>
    </row>
    <row r="24" spans="2:18" x14ac:dyDescent="0.25">
      <c r="B24" s="51" t="s">
        <v>255</v>
      </c>
      <c r="C24" s="60" t="s">
        <v>261</v>
      </c>
      <c r="D24" s="57">
        <f>((1/1500)/191.4)*((1*8*5.5)*4.35)</f>
        <v>6.6666666666666654E-4</v>
      </c>
      <c r="E24" s="54">
        <f>'2. Resumo Mão de Obra'!I10</f>
        <v>0</v>
      </c>
      <c r="F24" s="55">
        <f>D24*E24</f>
        <v>0</v>
      </c>
      <c r="H24" s="51" t="s">
        <v>255</v>
      </c>
      <c r="I24" s="60" t="s">
        <v>261</v>
      </c>
      <c r="J24" s="57">
        <f>((1/1500)/191.4)*((1*8.8*5)*4.35)</f>
        <v>6.6666666666666654E-4</v>
      </c>
      <c r="K24" s="54">
        <f>'2. Resumo Mão de Obra'!D10</f>
        <v>0</v>
      </c>
      <c r="L24" s="55">
        <f>J24*K24</f>
        <v>0</v>
      </c>
      <c r="N24" s="51" t="s">
        <v>255</v>
      </c>
      <c r="O24" s="60" t="s">
        <v>261</v>
      </c>
      <c r="P24" s="57">
        <f>((1/1500)/191.4)*((1*8.8*5)*4.35)</f>
        <v>6.6666666666666654E-4</v>
      </c>
      <c r="Q24" s="54">
        <f>'2. Resumo Mão de Obra'!G10</f>
        <v>0</v>
      </c>
      <c r="R24" s="55">
        <f>P24*Q24</f>
        <v>0</v>
      </c>
    </row>
    <row r="25" spans="2:18" x14ac:dyDescent="0.25">
      <c r="B25" s="386" t="s">
        <v>49</v>
      </c>
      <c r="C25" s="386"/>
      <c r="D25" s="386"/>
      <c r="E25" s="386"/>
      <c r="F25" s="59">
        <f>F23+F24</f>
        <v>0</v>
      </c>
      <c r="H25" s="386" t="s">
        <v>49</v>
      </c>
      <c r="I25" s="386"/>
      <c r="J25" s="386"/>
      <c r="K25" s="386"/>
      <c r="L25" s="59">
        <f>L23+L24</f>
        <v>0</v>
      </c>
      <c r="N25" s="380" t="s">
        <v>49</v>
      </c>
      <c r="O25" s="381"/>
      <c r="P25" s="381"/>
      <c r="Q25" s="382"/>
      <c r="R25" s="59">
        <f>R23+R24</f>
        <v>0</v>
      </c>
    </row>
    <row r="27" spans="2:18" x14ac:dyDescent="0.25">
      <c r="B27" s="47" t="s">
        <v>262</v>
      </c>
      <c r="C27" s="47" t="s">
        <v>258</v>
      </c>
      <c r="H27" s="47" t="s">
        <v>262</v>
      </c>
      <c r="I27" s="47" t="s">
        <v>258</v>
      </c>
      <c r="N27" s="47" t="s">
        <v>262</v>
      </c>
      <c r="O27" s="47" t="s">
        <v>258</v>
      </c>
    </row>
    <row r="28" spans="2:18" ht="45" x14ac:dyDescent="0.25">
      <c r="B28" s="50" t="s">
        <v>248</v>
      </c>
      <c r="C28" s="41" t="s">
        <v>249</v>
      </c>
      <c r="D28" s="41" t="s">
        <v>250</v>
      </c>
      <c r="E28" s="41" t="s">
        <v>251</v>
      </c>
      <c r="F28" s="41" t="s">
        <v>252</v>
      </c>
      <c r="H28" s="50" t="s">
        <v>248</v>
      </c>
      <c r="I28" s="41" t="s">
        <v>249</v>
      </c>
      <c r="J28" s="41" t="s">
        <v>250</v>
      </c>
      <c r="K28" s="41" t="s">
        <v>251</v>
      </c>
      <c r="L28" s="41" t="s">
        <v>252</v>
      </c>
      <c r="N28" s="50" t="s">
        <v>248</v>
      </c>
      <c r="O28" s="41" t="s">
        <v>249</v>
      </c>
      <c r="P28" s="41" t="s">
        <v>250</v>
      </c>
      <c r="Q28" s="41" t="s">
        <v>251</v>
      </c>
      <c r="R28" s="41" t="s">
        <v>252</v>
      </c>
    </row>
    <row r="29" spans="2:18" x14ac:dyDescent="0.25">
      <c r="B29" s="51" t="s">
        <v>253</v>
      </c>
      <c r="C29" s="52" t="s">
        <v>263</v>
      </c>
      <c r="D29" s="52">
        <f>(1/(30*2500)/191.4)*(((1/5.5)*8*5.5)*4.35)</f>
        <v>2.424242424242424E-6</v>
      </c>
      <c r="E29" s="54">
        <f>'2. Resumo Mão de Obra'!M10</f>
        <v>0</v>
      </c>
      <c r="F29" s="55">
        <f>D29*E29</f>
        <v>0</v>
      </c>
      <c r="H29" s="51" t="s">
        <v>253</v>
      </c>
      <c r="I29" s="52" t="s">
        <v>263</v>
      </c>
      <c r="J29" s="52">
        <f>(1/(30*2500)/191.4)*(((1/5)*8.8*5)*4.35)</f>
        <v>2.6666666666666664E-6</v>
      </c>
      <c r="K29" s="54">
        <f>'2. Resumo Mão de Obra'!H10</f>
        <v>0</v>
      </c>
      <c r="L29" s="55">
        <f>J29*K29</f>
        <v>0</v>
      </c>
      <c r="N29" s="51" t="s">
        <v>253</v>
      </c>
      <c r="O29" s="52" t="s">
        <v>263</v>
      </c>
      <c r="P29" s="52">
        <f>(1/(30*2500)/191.4)*(((1/5)*8.8*5)*4.35)</f>
        <v>2.6666666666666664E-6</v>
      </c>
      <c r="Q29" s="54">
        <f>'2. Resumo Mão de Obra'!H10</f>
        <v>0</v>
      </c>
      <c r="R29" s="55">
        <f>P29*Q29</f>
        <v>0</v>
      </c>
    </row>
    <row r="30" spans="2:18" x14ac:dyDescent="0.25">
      <c r="B30" s="51" t="s">
        <v>255</v>
      </c>
      <c r="C30" s="56" t="s">
        <v>264</v>
      </c>
      <c r="D30" s="58">
        <f>((1/2500)/191.4)*(((1/5.5)*8*5.5)*4.35)</f>
        <v>7.2727272727272728E-5</v>
      </c>
      <c r="E30" s="54">
        <f>'2. Resumo Mão de Obra'!I10</f>
        <v>0</v>
      </c>
      <c r="F30" s="55">
        <f>D30*E30</f>
        <v>0</v>
      </c>
      <c r="H30" s="51" t="s">
        <v>255</v>
      </c>
      <c r="I30" s="56" t="s">
        <v>264</v>
      </c>
      <c r="J30" s="58">
        <f>((1/2500)/191.4)*(((1/5)*8.8*5)*4.35)</f>
        <v>8.0000000000000007E-5</v>
      </c>
      <c r="K30" s="54">
        <f>'2. Resumo Mão de Obra'!D10</f>
        <v>0</v>
      </c>
      <c r="L30" s="55">
        <f>J30*K30</f>
        <v>0</v>
      </c>
      <c r="N30" s="51" t="s">
        <v>255</v>
      </c>
      <c r="O30" s="56" t="s">
        <v>264</v>
      </c>
      <c r="P30" s="58">
        <f>((1/2500)/191.4)*(((1/5)*8.8*5)*4.35)</f>
        <v>8.0000000000000007E-5</v>
      </c>
      <c r="Q30" s="54">
        <f>'2. Resumo Mão de Obra'!G10</f>
        <v>0</v>
      </c>
      <c r="R30" s="55">
        <f>P30*Q30</f>
        <v>0</v>
      </c>
    </row>
    <row r="31" spans="2:18" x14ac:dyDescent="0.25">
      <c r="B31" s="386" t="s">
        <v>49</v>
      </c>
      <c r="C31" s="386"/>
      <c r="D31" s="386"/>
      <c r="E31" s="386"/>
      <c r="F31" s="59">
        <f>F29+F30</f>
        <v>0</v>
      </c>
      <c r="H31" s="386" t="s">
        <v>49</v>
      </c>
      <c r="I31" s="386"/>
      <c r="J31" s="386"/>
      <c r="K31" s="386"/>
      <c r="L31" s="59">
        <f>L29+L30</f>
        <v>0</v>
      </c>
      <c r="N31" s="380" t="s">
        <v>49</v>
      </c>
      <c r="O31" s="381"/>
      <c r="P31" s="381"/>
      <c r="Q31" s="382"/>
      <c r="R31" s="59">
        <f>R29+R30</f>
        <v>0</v>
      </c>
    </row>
    <row r="33" spans="2:18" x14ac:dyDescent="0.25">
      <c r="B33" s="47" t="s">
        <v>265</v>
      </c>
      <c r="C33" s="47" t="s">
        <v>258</v>
      </c>
      <c r="H33" s="47" t="s">
        <v>265</v>
      </c>
      <c r="I33" s="47" t="s">
        <v>258</v>
      </c>
      <c r="N33" s="47" t="s">
        <v>265</v>
      </c>
      <c r="O33" s="47" t="s">
        <v>258</v>
      </c>
    </row>
    <row r="34" spans="2:18" ht="45" x14ac:dyDescent="0.25">
      <c r="B34" s="50" t="s">
        <v>248</v>
      </c>
      <c r="C34" s="41" t="s">
        <v>249</v>
      </c>
      <c r="D34" s="41" t="s">
        <v>250</v>
      </c>
      <c r="E34" s="41" t="s">
        <v>251</v>
      </c>
      <c r="F34" s="41" t="s">
        <v>252</v>
      </c>
      <c r="H34" s="50" t="s">
        <v>248</v>
      </c>
      <c r="I34" s="41" t="s">
        <v>249</v>
      </c>
      <c r="J34" s="41" t="s">
        <v>250</v>
      </c>
      <c r="K34" s="41" t="s">
        <v>251</v>
      </c>
      <c r="L34" s="41" t="s">
        <v>252</v>
      </c>
      <c r="N34" s="50" t="s">
        <v>248</v>
      </c>
      <c r="O34" s="41" t="s">
        <v>249</v>
      </c>
      <c r="P34" s="41" t="s">
        <v>250</v>
      </c>
      <c r="Q34" s="41" t="s">
        <v>251</v>
      </c>
      <c r="R34" s="41" t="s">
        <v>252</v>
      </c>
    </row>
    <row r="35" spans="2:18" x14ac:dyDescent="0.25">
      <c r="B35" s="51" t="s">
        <v>253</v>
      </c>
      <c r="C35" s="52" t="s">
        <v>266</v>
      </c>
      <c r="D35" s="52">
        <f>(1/(30*1800)/191.4)*(((1/5.5)*8*5.5)*4.35)</f>
        <v>3.3670033670033667E-6</v>
      </c>
      <c r="E35" s="54">
        <f>'2. Resumo Mão de Obra'!M10</f>
        <v>0</v>
      </c>
      <c r="F35" s="55">
        <f>D35*E35</f>
        <v>0</v>
      </c>
      <c r="H35" s="51" t="s">
        <v>253</v>
      </c>
      <c r="I35" s="52" t="s">
        <v>266</v>
      </c>
      <c r="J35" s="52">
        <f>(1/(30*1800)/191.4)*(((1/5)*8.8*5)*4.35)</f>
        <v>3.7037037037037037E-6</v>
      </c>
      <c r="K35" s="54">
        <f>'2. Resumo Mão de Obra'!H10</f>
        <v>0</v>
      </c>
      <c r="L35" s="55">
        <f>J35*K35</f>
        <v>0</v>
      </c>
      <c r="N35" s="51" t="s">
        <v>253</v>
      </c>
      <c r="O35" s="52" t="s">
        <v>266</v>
      </c>
      <c r="P35" s="52">
        <f>(1/(30*1800)/191.4)*(((1/5)*8.8*5)*4.35)</f>
        <v>3.7037037037037037E-6</v>
      </c>
      <c r="Q35" s="54">
        <f>'2. Resumo Mão de Obra'!H10</f>
        <v>0</v>
      </c>
      <c r="R35" s="55">
        <f>P35*Q35</f>
        <v>0</v>
      </c>
    </row>
    <row r="36" spans="2:18" x14ac:dyDescent="0.25">
      <c r="B36" s="51" t="s">
        <v>255</v>
      </c>
      <c r="C36" s="56" t="s">
        <v>267</v>
      </c>
      <c r="D36" s="58">
        <f>((1/1800)/191.4)*(((1/5.5)*8*5.5)*4.35)</f>
        <v>1.0101010101010101E-4</v>
      </c>
      <c r="E36" s="54">
        <f>'2. Resumo Mão de Obra'!I10</f>
        <v>0</v>
      </c>
      <c r="F36" s="55">
        <f>D36*E36</f>
        <v>0</v>
      </c>
      <c r="H36" s="51" t="s">
        <v>255</v>
      </c>
      <c r="I36" s="56" t="s">
        <v>267</v>
      </c>
      <c r="J36" s="58">
        <f>((1/1800)/191.4)*(((1/5)*8.8*5)*4.35)</f>
        <v>1.1111111111111112E-4</v>
      </c>
      <c r="K36" s="54">
        <f>'2. Resumo Mão de Obra'!D10</f>
        <v>0</v>
      </c>
      <c r="L36" s="55">
        <f>J36*K36</f>
        <v>0</v>
      </c>
      <c r="N36" s="51" t="s">
        <v>255</v>
      </c>
      <c r="O36" s="56" t="s">
        <v>267</v>
      </c>
      <c r="P36" s="58">
        <f>((1/1800)/191.4)*(((1/5)*8.8*5)*4.35)</f>
        <v>1.1111111111111112E-4</v>
      </c>
      <c r="Q36" s="54">
        <f>'2. Resumo Mão de Obra'!G10</f>
        <v>0</v>
      </c>
      <c r="R36" s="55">
        <f>P36*Q36</f>
        <v>0</v>
      </c>
    </row>
    <row r="37" spans="2:18" x14ac:dyDescent="0.25">
      <c r="B37" s="386" t="s">
        <v>49</v>
      </c>
      <c r="C37" s="386"/>
      <c r="D37" s="386"/>
      <c r="E37" s="386"/>
      <c r="F37" s="59">
        <f>F35+F36</f>
        <v>0</v>
      </c>
      <c r="H37" s="386" t="s">
        <v>49</v>
      </c>
      <c r="I37" s="386"/>
      <c r="J37" s="386"/>
      <c r="K37" s="386"/>
      <c r="L37" s="59">
        <f>L35+L36</f>
        <v>0</v>
      </c>
      <c r="N37" s="380" t="s">
        <v>49</v>
      </c>
      <c r="O37" s="381"/>
      <c r="P37" s="381"/>
      <c r="Q37" s="382"/>
      <c r="R37" s="59">
        <f>R35+R36</f>
        <v>0</v>
      </c>
    </row>
    <row r="39" spans="2:18" x14ac:dyDescent="0.25">
      <c r="B39" s="47" t="s">
        <v>268</v>
      </c>
      <c r="C39" s="47" t="s">
        <v>247</v>
      </c>
      <c r="H39" s="47" t="s">
        <v>268</v>
      </c>
      <c r="I39" s="47" t="s">
        <v>247</v>
      </c>
      <c r="N39" s="47" t="s">
        <v>268</v>
      </c>
      <c r="O39" s="47" t="s">
        <v>247</v>
      </c>
    </row>
    <row r="40" spans="2:18" ht="45" x14ac:dyDescent="0.25">
      <c r="B40" s="50" t="s">
        <v>248</v>
      </c>
      <c r="C40" s="41" t="s">
        <v>249</v>
      </c>
      <c r="D40" s="41" t="s">
        <v>250</v>
      </c>
      <c r="E40" s="41" t="s">
        <v>251</v>
      </c>
      <c r="F40" s="41" t="s">
        <v>252</v>
      </c>
      <c r="H40" s="50" t="s">
        <v>248</v>
      </c>
      <c r="I40" s="41" t="s">
        <v>249</v>
      </c>
      <c r="J40" s="41" t="s">
        <v>250</v>
      </c>
      <c r="K40" s="41" t="s">
        <v>251</v>
      </c>
      <c r="L40" s="41" t="s">
        <v>252</v>
      </c>
      <c r="N40" s="50" t="s">
        <v>248</v>
      </c>
      <c r="O40" s="41" t="s">
        <v>249</v>
      </c>
      <c r="P40" s="41" t="s">
        <v>250</v>
      </c>
      <c r="Q40" s="41" t="s">
        <v>251</v>
      </c>
      <c r="R40" s="41" t="s">
        <v>252</v>
      </c>
    </row>
    <row r="41" spans="2:18" x14ac:dyDescent="0.25">
      <c r="B41" s="51" t="s">
        <v>253</v>
      </c>
      <c r="C41" s="52" t="s">
        <v>254</v>
      </c>
      <c r="D41" s="52">
        <f>(1/(30*1200)/191.4)*((1*8*5.5)*4.35)</f>
        <v>2.7777777777777776E-5</v>
      </c>
      <c r="E41" s="54">
        <f>'2. Resumo Mão de Obra'!M10</f>
        <v>0</v>
      </c>
      <c r="F41" s="55">
        <f>D41*E41</f>
        <v>0</v>
      </c>
      <c r="H41" s="51" t="s">
        <v>253</v>
      </c>
      <c r="I41" s="52" t="s">
        <v>254</v>
      </c>
      <c r="J41" s="52">
        <f>(1/(30*1200)/191.4)*((1*8.8*5)*4.35)</f>
        <v>2.7777777777777776E-5</v>
      </c>
      <c r="K41" s="54">
        <f>'2. Resumo Mão de Obra'!H10</f>
        <v>0</v>
      </c>
      <c r="L41" s="55">
        <f>J41*K41</f>
        <v>0</v>
      </c>
      <c r="N41" s="51" t="s">
        <v>253</v>
      </c>
      <c r="O41" s="52" t="s">
        <v>254</v>
      </c>
      <c r="P41" s="52">
        <f>(1/(30*1200)/191.4)*((1*8.8*5)*4.35)</f>
        <v>2.7777777777777776E-5</v>
      </c>
      <c r="Q41" s="54">
        <f>'2. Resumo Mão de Obra'!H10</f>
        <v>0</v>
      </c>
      <c r="R41" s="55">
        <f>P41*Q41</f>
        <v>0</v>
      </c>
    </row>
    <row r="42" spans="2:18" x14ac:dyDescent="0.25">
      <c r="B42" s="51" t="s">
        <v>255</v>
      </c>
      <c r="C42" s="56" t="s">
        <v>256</v>
      </c>
      <c r="D42" s="58">
        <f>((1/1200)/191.4)*((1*8*5.5)*4.35)</f>
        <v>8.3333333333333328E-4</v>
      </c>
      <c r="E42" s="54">
        <f>'2. Resumo Mão de Obra'!I10</f>
        <v>0</v>
      </c>
      <c r="F42" s="55">
        <f>D42*E42</f>
        <v>0</v>
      </c>
      <c r="H42" s="51" t="s">
        <v>255</v>
      </c>
      <c r="I42" s="56" t="s">
        <v>256</v>
      </c>
      <c r="J42" s="58">
        <f>((1/1200)/191.4)*((1*8.8*5)*4.35)</f>
        <v>8.3333333333333328E-4</v>
      </c>
      <c r="K42" s="54">
        <f>'2. Resumo Mão de Obra'!D10</f>
        <v>0</v>
      </c>
      <c r="L42" s="55">
        <f>J42*K42</f>
        <v>0</v>
      </c>
      <c r="N42" s="51" t="s">
        <v>255</v>
      </c>
      <c r="O42" s="56" t="s">
        <v>256</v>
      </c>
      <c r="P42" s="58">
        <f>((1/1200)/191.4)*((1*8.8*5)*4.35)</f>
        <v>8.3333333333333328E-4</v>
      </c>
      <c r="Q42" s="54">
        <f>'2. Resumo Mão de Obra'!G10</f>
        <v>0</v>
      </c>
      <c r="R42" s="55">
        <f>P42*Q42</f>
        <v>0</v>
      </c>
    </row>
    <row r="43" spans="2:18" x14ac:dyDescent="0.25">
      <c r="B43" s="386" t="s">
        <v>49</v>
      </c>
      <c r="C43" s="386"/>
      <c r="D43" s="386"/>
      <c r="E43" s="386"/>
      <c r="F43" s="59">
        <f>F41+F42</f>
        <v>0</v>
      </c>
      <c r="H43" s="386" t="s">
        <v>49</v>
      </c>
      <c r="I43" s="386"/>
      <c r="J43" s="386"/>
      <c r="K43" s="386"/>
      <c r="L43" s="59">
        <f>L41+L42</f>
        <v>0</v>
      </c>
      <c r="N43" s="380" t="s">
        <v>49</v>
      </c>
      <c r="O43" s="381"/>
      <c r="P43" s="381"/>
      <c r="Q43" s="382"/>
      <c r="R43" s="59">
        <f>R41+R42</f>
        <v>0</v>
      </c>
    </row>
    <row r="45" spans="2:18" x14ac:dyDescent="0.25">
      <c r="B45" s="47" t="s">
        <v>269</v>
      </c>
      <c r="C45" s="49" t="s">
        <v>270</v>
      </c>
      <c r="H45" s="47" t="s">
        <v>269</v>
      </c>
      <c r="I45" s="49" t="s">
        <v>270</v>
      </c>
      <c r="N45" s="47" t="s">
        <v>269</v>
      </c>
      <c r="O45" s="49" t="s">
        <v>270</v>
      </c>
    </row>
    <row r="46" spans="2:18" ht="45" x14ac:dyDescent="0.25">
      <c r="B46" s="50" t="s">
        <v>248</v>
      </c>
      <c r="C46" s="41" t="s">
        <v>249</v>
      </c>
      <c r="D46" s="41" t="s">
        <v>250</v>
      </c>
      <c r="E46" s="41" t="s">
        <v>251</v>
      </c>
      <c r="F46" s="41" t="s">
        <v>252</v>
      </c>
      <c r="H46" s="50" t="s">
        <v>248</v>
      </c>
      <c r="I46" s="41" t="s">
        <v>249</v>
      </c>
      <c r="J46" s="41" t="s">
        <v>250</v>
      </c>
      <c r="K46" s="41" t="s">
        <v>251</v>
      </c>
      <c r="L46" s="41" t="s">
        <v>252</v>
      </c>
      <c r="N46" s="50" t="s">
        <v>248</v>
      </c>
      <c r="O46" s="41" t="s">
        <v>249</v>
      </c>
      <c r="P46" s="41" t="s">
        <v>250</v>
      </c>
      <c r="Q46" s="41" t="s">
        <v>251</v>
      </c>
      <c r="R46" s="41" t="s">
        <v>252</v>
      </c>
    </row>
    <row r="47" spans="2:18" x14ac:dyDescent="0.25">
      <c r="B47" s="51" t="s">
        <v>253</v>
      </c>
      <c r="C47" s="52" t="s">
        <v>254</v>
      </c>
      <c r="D47" s="53">
        <f>(1/(30*1200)/191.4)*(((3/5.5)*8*5.5)*4.35)</f>
        <v>1.5151515151515149E-5</v>
      </c>
      <c r="E47" s="54">
        <f>'2. Resumo Mão de Obra'!M10</f>
        <v>0</v>
      </c>
      <c r="F47" s="55">
        <f>D47*E47</f>
        <v>0</v>
      </c>
      <c r="H47" s="51" t="s">
        <v>253</v>
      </c>
      <c r="I47" s="52" t="s">
        <v>254</v>
      </c>
      <c r="J47" s="52">
        <f>(1/(30*1200)/191.4)*(((3/5)*8.8*5)*4.35)</f>
        <v>1.6666666666666667E-5</v>
      </c>
      <c r="K47" s="54">
        <f>'2. Resumo Mão de Obra'!H10</f>
        <v>0</v>
      </c>
      <c r="L47" s="55">
        <f>J47*K47</f>
        <v>0</v>
      </c>
      <c r="N47" s="51" t="s">
        <v>253</v>
      </c>
      <c r="O47" s="52" t="s">
        <v>254</v>
      </c>
      <c r="P47" s="52">
        <f>(1/(30*1200)/191.4)*(((3/5)*8.8*5)*4.35)</f>
        <v>1.6666666666666667E-5</v>
      </c>
      <c r="Q47" s="54">
        <f>'2. Resumo Mão de Obra'!H10</f>
        <v>0</v>
      </c>
      <c r="R47" s="55">
        <f>P47*Q47</f>
        <v>0</v>
      </c>
    </row>
    <row r="48" spans="2:18" x14ac:dyDescent="0.25">
      <c r="B48" s="51" t="s">
        <v>255</v>
      </c>
      <c r="C48" s="56" t="s">
        <v>256</v>
      </c>
      <c r="D48" s="57">
        <f>((1/1200)/191.4)*(((3/5.5)*8*5.5)*4.35)</f>
        <v>4.5454545454545455E-4</v>
      </c>
      <c r="E48" s="54">
        <f>'2. Resumo Mão de Obra'!I10</f>
        <v>0</v>
      </c>
      <c r="F48" s="55">
        <f>D48*E48</f>
        <v>0</v>
      </c>
      <c r="H48" s="51" t="s">
        <v>255</v>
      </c>
      <c r="I48" s="56" t="s">
        <v>256</v>
      </c>
      <c r="J48" s="58">
        <f>((1/1200)/191.4)*(((3/5)*8.8*5)*4.35)</f>
        <v>5.0000000000000001E-4</v>
      </c>
      <c r="K48" s="54">
        <f>'2. Resumo Mão de Obra'!D10</f>
        <v>0</v>
      </c>
      <c r="L48" s="55">
        <f>J48*K48</f>
        <v>0</v>
      </c>
      <c r="N48" s="51" t="s">
        <v>255</v>
      </c>
      <c r="O48" s="56" t="s">
        <v>256</v>
      </c>
      <c r="P48" s="58">
        <f>((1/1200)/191.4)*(((3/5)*8.8*5)*4.35)</f>
        <v>5.0000000000000001E-4</v>
      </c>
      <c r="Q48" s="54">
        <f>'2. Resumo Mão de Obra'!G10</f>
        <v>0</v>
      </c>
      <c r="R48" s="55">
        <f>P48*Q48</f>
        <v>0</v>
      </c>
    </row>
    <row r="49" spans="2:18" x14ac:dyDescent="0.25">
      <c r="B49" s="386" t="s">
        <v>49</v>
      </c>
      <c r="C49" s="386"/>
      <c r="D49" s="386"/>
      <c r="E49" s="386"/>
      <c r="F49" s="59">
        <f>F47+F48</f>
        <v>0</v>
      </c>
      <c r="H49" s="386" t="s">
        <v>49</v>
      </c>
      <c r="I49" s="386"/>
      <c r="J49" s="386"/>
      <c r="K49" s="386"/>
      <c r="L49" s="59">
        <f>L47+L48</f>
        <v>0</v>
      </c>
      <c r="N49" s="380" t="s">
        <v>49</v>
      </c>
      <c r="O49" s="381"/>
      <c r="P49" s="381"/>
      <c r="Q49" s="382"/>
      <c r="R49" s="59">
        <f>R47+R48</f>
        <v>0</v>
      </c>
    </row>
    <row r="51" spans="2:18" x14ac:dyDescent="0.25">
      <c r="B51" s="383" t="s">
        <v>271</v>
      </c>
      <c r="C51" s="383"/>
      <c r="D51" s="383"/>
      <c r="E51" s="383"/>
      <c r="F51" s="383"/>
      <c r="H51" s="383" t="s">
        <v>271</v>
      </c>
      <c r="I51" s="383"/>
      <c r="J51" s="383"/>
      <c r="K51" s="383"/>
      <c r="L51" s="383"/>
      <c r="N51" s="383" t="s">
        <v>271</v>
      </c>
      <c r="O51" s="383"/>
      <c r="P51" s="383"/>
      <c r="Q51" s="383"/>
      <c r="R51" s="383"/>
    </row>
    <row r="53" spans="2:18" x14ac:dyDescent="0.25">
      <c r="B53" s="47" t="s">
        <v>272</v>
      </c>
      <c r="C53" s="47" t="s">
        <v>273</v>
      </c>
      <c r="D53" t="s">
        <v>274</v>
      </c>
      <c r="H53" s="47" t="s">
        <v>272</v>
      </c>
      <c r="I53" s="47" t="s">
        <v>273</v>
      </c>
      <c r="J53" t="s">
        <v>274</v>
      </c>
      <c r="N53" s="47" t="s">
        <v>272</v>
      </c>
      <c r="O53" s="47" t="s">
        <v>273</v>
      </c>
      <c r="P53" t="s">
        <v>274</v>
      </c>
    </row>
    <row r="54" spans="2:18" ht="45" x14ac:dyDescent="0.25">
      <c r="B54" s="50" t="s">
        <v>248</v>
      </c>
      <c r="C54" s="41" t="s">
        <v>249</v>
      </c>
      <c r="D54" s="41" t="s">
        <v>250</v>
      </c>
      <c r="E54" s="41" t="s">
        <v>251</v>
      </c>
      <c r="F54" s="41" t="s">
        <v>252</v>
      </c>
      <c r="H54" s="50" t="s">
        <v>248</v>
      </c>
      <c r="I54" s="41" t="s">
        <v>249</v>
      </c>
      <c r="J54" s="41" t="s">
        <v>250</v>
      </c>
      <c r="K54" s="41" t="s">
        <v>251</v>
      </c>
      <c r="L54" s="41" t="s">
        <v>252</v>
      </c>
      <c r="N54" s="50" t="s">
        <v>248</v>
      </c>
      <c r="O54" s="41" t="s">
        <v>249</v>
      </c>
      <c r="P54" s="41" t="s">
        <v>250</v>
      </c>
      <c r="Q54" s="41" t="s">
        <v>251</v>
      </c>
      <c r="R54" s="41" t="s">
        <v>252</v>
      </c>
    </row>
    <row r="55" spans="2:18" x14ac:dyDescent="0.25">
      <c r="B55" s="51" t="s">
        <v>253</v>
      </c>
      <c r="C55" s="53" t="s">
        <v>275</v>
      </c>
      <c r="D55" s="53">
        <f>(1/(30*250)/191.4)*((2*8*5.5)*4.35)</f>
        <v>2.6666666666666663E-4</v>
      </c>
      <c r="E55" s="54">
        <f>'2. Resumo Mão de Obra'!M10</f>
        <v>0</v>
      </c>
      <c r="F55" s="55">
        <f>D55*E55</f>
        <v>0</v>
      </c>
      <c r="H55" s="51" t="s">
        <v>253</v>
      </c>
      <c r="I55" s="53" t="s">
        <v>275</v>
      </c>
      <c r="J55" s="53">
        <f>(1/(30*250)/191.4)*((2*8.8*5)*4.35)</f>
        <v>2.6666666666666663E-4</v>
      </c>
      <c r="K55" s="54">
        <f>'2. Resumo Mão de Obra'!H10</f>
        <v>0</v>
      </c>
      <c r="L55" s="55">
        <f>J55*K55</f>
        <v>0</v>
      </c>
      <c r="N55" s="51" t="s">
        <v>253</v>
      </c>
      <c r="O55" s="53" t="s">
        <v>275</v>
      </c>
      <c r="P55" s="53">
        <f>(1/(30*250)/191.4)*((2*8.8*5)*4.35)</f>
        <v>2.6666666666666663E-4</v>
      </c>
      <c r="Q55" s="54">
        <f>'2. Resumo Mão de Obra'!H10</f>
        <v>0</v>
      </c>
      <c r="R55" s="55">
        <f>P55*Q55</f>
        <v>0</v>
      </c>
    </row>
    <row r="56" spans="2:18" x14ac:dyDescent="0.25">
      <c r="B56" s="51" t="s">
        <v>255</v>
      </c>
      <c r="C56" s="60" t="s">
        <v>276</v>
      </c>
      <c r="D56" s="57">
        <f>((1/250)/191.4)*((2*8*5.5)*4.35)</f>
        <v>7.9999999999999984E-3</v>
      </c>
      <c r="E56" s="54">
        <f>'2. Resumo Mão de Obra'!K10</f>
        <v>0</v>
      </c>
      <c r="F56" s="55">
        <f>D56*E56</f>
        <v>0</v>
      </c>
      <c r="H56" s="51" t="s">
        <v>255</v>
      </c>
      <c r="I56" s="60" t="s">
        <v>276</v>
      </c>
      <c r="J56" s="57">
        <f>((1/250)/191.4)*((2*8.8*5)*4.35)</f>
        <v>7.9999999999999984E-3</v>
      </c>
      <c r="K56" s="54">
        <f>'2. Resumo Mão de Obra'!F10</f>
        <v>0</v>
      </c>
      <c r="L56" s="55">
        <f>J56*K56</f>
        <v>0</v>
      </c>
      <c r="N56" s="51" t="s">
        <v>255</v>
      </c>
      <c r="O56" s="60" t="s">
        <v>276</v>
      </c>
      <c r="P56" s="57">
        <f>((1/250)/191.4)*((2*8.8*5)*4.35)</f>
        <v>7.9999999999999984E-3</v>
      </c>
      <c r="Q56" s="54">
        <f>'2. Resumo Mão de Obra'!F10</f>
        <v>0</v>
      </c>
      <c r="R56" s="55">
        <f>P56*Q56</f>
        <v>0</v>
      </c>
    </row>
    <row r="57" spans="2:18" x14ac:dyDescent="0.25">
      <c r="B57" s="386" t="s">
        <v>49</v>
      </c>
      <c r="C57" s="386"/>
      <c r="D57" s="386"/>
      <c r="E57" s="386"/>
      <c r="F57" s="59">
        <f>F55+F56</f>
        <v>0</v>
      </c>
      <c r="H57" s="386" t="s">
        <v>49</v>
      </c>
      <c r="I57" s="386"/>
      <c r="J57" s="386"/>
      <c r="K57" s="386"/>
      <c r="L57" s="59">
        <f>L55+L56</f>
        <v>0</v>
      </c>
      <c r="N57" s="380" t="s">
        <v>49</v>
      </c>
      <c r="O57" s="381"/>
      <c r="P57" s="381"/>
      <c r="Q57" s="382"/>
      <c r="R57" s="59">
        <f>R55+R56</f>
        <v>0</v>
      </c>
    </row>
    <row r="59" spans="2:18" x14ac:dyDescent="0.25">
      <c r="B59" s="47" t="s">
        <v>277</v>
      </c>
      <c r="C59" s="47" t="s">
        <v>247</v>
      </c>
      <c r="H59" s="47" t="s">
        <v>277</v>
      </c>
      <c r="I59" s="47" t="s">
        <v>247</v>
      </c>
      <c r="N59" s="47" t="s">
        <v>277</v>
      </c>
      <c r="O59" s="47" t="s">
        <v>247</v>
      </c>
    </row>
    <row r="60" spans="2:18" ht="45" x14ac:dyDescent="0.25">
      <c r="B60" s="50" t="s">
        <v>248</v>
      </c>
      <c r="C60" s="41" t="s">
        <v>249</v>
      </c>
      <c r="D60" s="41" t="s">
        <v>250</v>
      </c>
      <c r="E60" s="41" t="s">
        <v>251</v>
      </c>
      <c r="F60" s="41" t="s">
        <v>252</v>
      </c>
      <c r="H60" s="50" t="s">
        <v>248</v>
      </c>
      <c r="I60" s="41" t="s">
        <v>249</v>
      </c>
      <c r="J60" s="41" t="s">
        <v>250</v>
      </c>
      <c r="K60" s="41" t="s">
        <v>251</v>
      </c>
      <c r="L60" s="41" t="s">
        <v>252</v>
      </c>
      <c r="N60" s="50" t="s">
        <v>248</v>
      </c>
      <c r="O60" s="41" t="s">
        <v>249</v>
      </c>
      <c r="P60" s="41" t="s">
        <v>250</v>
      </c>
      <c r="Q60" s="41" t="s">
        <v>251</v>
      </c>
      <c r="R60" s="41" t="s">
        <v>252</v>
      </c>
    </row>
    <row r="61" spans="2:18" x14ac:dyDescent="0.25">
      <c r="B61" s="51" t="s">
        <v>253</v>
      </c>
      <c r="C61" s="52" t="s">
        <v>278</v>
      </c>
      <c r="D61" s="52">
        <f>(1/(30*468)/191.4)*((1*8*5.5)*4.35)</f>
        <v>7.1225071225071207E-5</v>
      </c>
      <c r="E61" s="54">
        <f>'2. Resumo Mão de Obra'!M10</f>
        <v>0</v>
      </c>
      <c r="F61" s="55">
        <f>D61*E61</f>
        <v>0</v>
      </c>
      <c r="H61" s="51" t="s">
        <v>253</v>
      </c>
      <c r="I61" s="52" t="s">
        <v>278</v>
      </c>
      <c r="J61" s="52">
        <f>(1/(30*468)/191.4)*((1*8.8*5)*4.35)</f>
        <v>7.1225071225071207E-5</v>
      </c>
      <c r="K61" s="54">
        <f>'2. Resumo Mão de Obra'!H10</f>
        <v>0</v>
      </c>
      <c r="L61" s="55">
        <f>J61*K61</f>
        <v>0</v>
      </c>
      <c r="N61" s="51" t="s">
        <v>253</v>
      </c>
      <c r="O61" s="52" t="s">
        <v>278</v>
      </c>
      <c r="P61" s="52">
        <f>(1/(30*468)/191.4)*((1*8.8*5)*4.35)</f>
        <v>7.1225071225071207E-5</v>
      </c>
      <c r="Q61" s="54">
        <f>'2. Resumo Mão de Obra'!H10</f>
        <v>0</v>
      </c>
      <c r="R61" s="55">
        <f>P61*Q61</f>
        <v>0</v>
      </c>
    </row>
    <row r="62" spans="2:18" x14ac:dyDescent="0.25">
      <c r="B62" s="51" t="s">
        <v>255</v>
      </c>
      <c r="C62" s="56" t="s">
        <v>279</v>
      </c>
      <c r="D62" s="58">
        <f>((1/468)/191.4)*((1*8*5.5)*4.35)</f>
        <v>2.136752136752137E-3</v>
      </c>
      <c r="E62" s="54">
        <f>'2. Resumo Mão de Obra'!J10</f>
        <v>0</v>
      </c>
      <c r="F62" s="55">
        <f>D62*E62</f>
        <v>0</v>
      </c>
      <c r="H62" s="51" t="s">
        <v>255</v>
      </c>
      <c r="I62" s="56" t="s">
        <v>279</v>
      </c>
      <c r="J62" s="58">
        <f>((1/468)/191.4)*((1*8.8*5)*4.35)</f>
        <v>2.136752136752137E-3</v>
      </c>
      <c r="K62" s="54">
        <f>'2. Resumo Mão de Obra'!E10</f>
        <v>0</v>
      </c>
      <c r="L62" s="55">
        <f>J62*K62</f>
        <v>0</v>
      </c>
      <c r="N62" s="51" t="s">
        <v>255</v>
      </c>
      <c r="O62" s="56" t="s">
        <v>279</v>
      </c>
      <c r="P62" s="58">
        <f>((1/468)/191.4)*((1*8.8*5)*4.35)</f>
        <v>2.136752136752137E-3</v>
      </c>
      <c r="Q62" s="54">
        <f>'2. Resumo Mão de Obra'!G10</f>
        <v>0</v>
      </c>
      <c r="R62" s="55">
        <f>P62*Q62</f>
        <v>0</v>
      </c>
    </row>
    <row r="63" spans="2:18" x14ac:dyDescent="0.25">
      <c r="B63" s="386" t="s">
        <v>49</v>
      </c>
      <c r="C63" s="386"/>
      <c r="D63" s="386"/>
      <c r="E63" s="386"/>
      <c r="F63" s="59">
        <f>F61+F62</f>
        <v>0</v>
      </c>
      <c r="H63" s="386" t="s">
        <v>49</v>
      </c>
      <c r="I63" s="386"/>
      <c r="J63" s="386"/>
      <c r="K63" s="386"/>
      <c r="L63" s="59">
        <f>L61+L62</f>
        <v>0</v>
      </c>
      <c r="N63" s="380" t="s">
        <v>49</v>
      </c>
      <c r="O63" s="381"/>
      <c r="P63" s="381"/>
      <c r="Q63" s="382"/>
      <c r="R63" s="59">
        <f>R61+R62</f>
        <v>0</v>
      </c>
    </row>
    <row r="65" spans="2:18" x14ac:dyDescent="0.25">
      <c r="B65" s="47" t="s">
        <v>280</v>
      </c>
      <c r="C65" s="47" t="s">
        <v>247</v>
      </c>
      <c r="H65" s="47" t="s">
        <v>280</v>
      </c>
      <c r="I65" s="47" t="s">
        <v>247</v>
      </c>
      <c r="N65" s="47" t="s">
        <v>280</v>
      </c>
      <c r="O65" s="47" t="s">
        <v>247</v>
      </c>
    </row>
    <row r="66" spans="2:18" ht="45" x14ac:dyDescent="0.25">
      <c r="B66" s="50" t="s">
        <v>248</v>
      </c>
      <c r="C66" s="41" t="s">
        <v>249</v>
      </c>
      <c r="D66" s="41" t="s">
        <v>250</v>
      </c>
      <c r="E66" s="41" t="s">
        <v>251</v>
      </c>
      <c r="F66" s="41" t="s">
        <v>252</v>
      </c>
      <c r="H66" s="50" t="s">
        <v>248</v>
      </c>
      <c r="I66" s="41" t="s">
        <v>249</v>
      </c>
      <c r="J66" s="41" t="s">
        <v>250</v>
      </c>
      <c r="K66" s="41" t="s">
        <v>251</v>
      </c>
      <c r="L66" s="41" t="s">
        <v>252</v>
      </c>
      <c r="N66" s="50" t="s">
        <v>248</v>
      </c>
      <c r="O66" s="41" t="s">
        <v>249</v>
      </c>
      <c r="P66" s="41" t="s">
        <v>250</v>
      </c>
      <c r="Q66" s="41" t="s">
        <v>251</v>
      </c>
      <c r="R66" s="41" t="s">
        <v>252</v>
      </c>
    </row>
    <row r="67" spans="2:18" x14ac:dyDescent="0.25">
      <c r="B67" s="51" t="s">
        <v>253</v>
      </c>
      <c r="C67" s="52" t="s">
        <v>278</v>
      </c>
      <c r="D67" s="52">
        <f>(1/(30*468)/191.4)*((1*8*5.5)*4.35)</f>
        <v>7.1225071225071207E-5</v>
      </c>
      <c r="E67" s="54">
        <f>'2. Resumo Mão de Obra'!M10</f>
        <v>0</v>
      </c>
      <c r="F67" s="55">
        <f>D67*E67</f>
        <v>0</v>
      </c>
      <c r="H67" s="51" t="s">
        <v>253</v>
      </c>
      <c r="I67" s="52" t="s">
        <v>278</v>
      </c>
      <c r="J67" s="52">
        <f>(1/(30*468)/191.4)*((1*8.8*5)*4.35)</f>
        <v>7.1225071225071207E-5</v>
      </c>
      <c r="K67" s="54">
        <f>'2. Resumo Mão de Obra'!H10</f>
        <v>0</v>
      </c>
      <c r="L67" s="55">
        <f>J67*K67</f>
        <v>0</v>
      </c>
      <c r="N67" s="51" t="s">
        <v>253</v>
      </c>
      <c r="O67" s="52" t="s">
        <v>278</v>
      </c>
      <c r="P67" s="52">
        <f>(1/(30*468)/191.4)*((1*8.8*5)*4.35)</f>
        <v>7.1225071225071207E-5</v>
      </c>
      <c r="Q67" s="54">
        <f>'2. Resumo Mão de Obra'!H10</f>
        <v>0</v>
      </c>
      <c r="R67" s="55">
        <f>P67*Q67</f>
        <v>0</v>
      </c>
    </row>
    <row r="68" spans="2:18" x14ac:dyDescent="0.25">
      <c r="B68" s="51" t="s">
        <v>255</v>
      </c>
      <c r="C68" s="56" t="s">
        <v>279</v>
      </c>
      <c r="D68" s="58">
        <f>((1/468)/191.4)*((1*8*5.5)*4.35)</f>
        <v>2.136752136752137E-3</v>
      </c>
      <c r="E68" s="54">
        <f>'2. Resumo Mão de Obra'!J10</f>
        <v>0</v>
      </c>
      <c r="F68" s="55">
        <f>D68*E68</f>
        <v>0</v>
      </c>
      <c r="H68" s="51" t="s">
        <v>255</v>
      </c>
      <c r="I68" s="56" t="s">
        <v>279</v>
      </c>
      <c r="J68" s="58">
        <f>((1/468)/191.4)*((1*8.8*5)*4.35)</f>
        <v>2.136752136752137E-3</v>
      </c>
      <c r="K68" s="54">
        <f>'2. Resumo Mão de Obra'!E10</f>
        <v>0</v>
      </c>
      <c r="L68" s="55">
        <f>J68*K68</f>
        <v>0</v>
      </c>
      <c r="N68" s="51" t="s">
        <v>255</v>
      </c>
      <c r="O68" s="56" t="s">
        <v>279</v>
      </c>
      <c r="P68" s="58">
        <f>((1/468)/191.4)*((1*8.8*5)*4.35)</f>
        <v>2.136752136752137E-3</v>
      </c>
      <c r="Q68" s="54">
        <f>'2. Resumo Mão de Obra'!G10</f>
        <v>0</v>
      </c>
      <c r="R68" s="55">
        <f>P68*Q68</f>
        <v>0</v>
      </c>
    </row>
    <row r="69" spans="2:18" x14ac:dyDescent="0.25">
      <c r="B69" s="386" t="s">
        <v>49</v>
      </c>
      <c r="C69" s="386"/>
      <c r="D69" s="386"/>
      <c r="E69" s="386"/>
      <c r="F69" s="59">
        <f>F67+F68</f>
        <v>0</v>
      </c>
      <c r="H69" s="386" t="s">
        <v>49</v>
      </c>
      <c r="I69" s="386"/>
      <c r="J69" s="386"/>
      <c r="K69" s="386"/>
      <c r="L69" s="59">
        <f>L67+L68</f>
        <v>0</v>
      </c>
      <c r="N69" s="380" t="s">
        <v>49</v>
      </c>
      <c r="O69" s="381"/>
      <c r="P69" s="381"/>
      <c r="Q69" s="382"/>
      <c r="R69" s="59">
        <f>R67+R68</f>
        <v>0</v>
      </c>
    </row>
    <row r="71" spans="2:18" x14ac:dyDescent="0.25">
      <c r="B71" s="47" t="s">
        <v>281</v>
      </c>
      <c r="C71" s="47" t="s">
        <v>247</v>
      </c>
      <c r="H71" s="47" t="s">
        <v>281</v>
      </c>
      <c r="I71" s="47" t="s">
        <v>247</v>
      </c>
      <c r="N71" s="47" t="s">
        <v>281</v>
      </c>
      <c r="O71" s="47" t="s">
        <v>247</v>
      </c>
    </row>
    <row r="72" spans="2:18" ht="45" x14ac:dyDescent="0.25">
      <c r="B72" s="50" t="s">
        <v>248</v>
      </c>
      <c r="C72" s="41" t="s">
        <v>249</v>
      </c>
      <c r="D72" s="41" t="s">
        <v>250</v>
      </c>
      <c r="E72" s="41" t="s">
        <v>251</v>
      </c>
      <c r="F72" s="41" t="s">
        <v>252</v>
      </c>
      <c r="H72" s="50" t="s">
        <v>248</v>
      </c>
      <c r="I72" s="41" t="s">
        <v>249</v>
      </c>
      <c r="J72" s="41" t="s">
        <v>250</v>
      </c>
      <c r="K72" s="41" t="s">
        <v>251</v>
      </c>
      <c r="L72" s="41" t="s">
        <v>252</v>
      </c>
      <c r="N72" s="50" t="s">
        <v>248</v>
      </c>
      <c r="O72" s="41" t="s">
        <v>249</v>
      </c>
      <c r="P72" s="41" t="s">
        <v>250</v>
      </c>
      <c r="Q72" s="41" t="s">
        <v>251</v>
      </c>
      <c r="R72" s="41" t="s">
        <v>252</v>
      </c>
    </row>
    <row r="73" spans="2:18" x14ac:dyDescent="0.25">
      <c r="B73" s="51" t="s">
        <v>253</v>
      </c>
      <c r="C73" s="52" t="s">
        <v>254</v>
      </c>
      <c r="D73" s="52">
        <f>(1/(30*1200)/191.4)*((1*8*5.5)*4.35)</f>
        <v>2.7777777777777776E-5</v>
      </c>
      <c r="E73" s="54">
        <f>'2. Resumo Mão de Obra'!M10</f>
        <v>0</v>
      </c>
      <c r="F73" s="55">
        <f>D73*E73</f>
        <v>0</v>
      </c>
      <c r="H73" s="51" t="s">
        <v>253</v>
      </c>
      <c r="I73" s="52" t="s">
        <v>254</v>
      </c>
      <c r="J73" s="52">
        <f>(1/(30*1200)/191.4)*((1*8.8*5)*4.35)</f>
        <v>2.7777777777777776E-5</v>
      </c>
      <c r="K73" s="54">
        <f>'2. Resumo Mão de Obra'!H10</f>
        <v>0</v>
      </c>
      <c r="L73" s="55">
        <f>J73*K73</f>
        <v>0</v>
      </c>
      <c r="N73" s="51" t="s">
        <v>253</v>
      </c>
      <c r="O73" s="52" t="s">
        <v>254</v>
      </c>
      <c r="P73" s="52">
        <f>(1/(30*1200)/191.4)*((1*8.8*5)*4.35)</f>
        <v>2.7777777777777776E-5</v>
      </c>
      <c r="Q73" s="54">
        <f>'2. Resumo Mão de Obra'!H10</f>
        <v>0</v>
      </c>
      <c r="R73" s="55">
        <f>P73*Q73</f>
        <v>0</v>
      </c>
    </row>
    <row r="74" spans="2:18" x14ac:dyDescent="0.25">
      <c r="B74" s="51" t="s">
        <v>255</v>
      </c>
      <c r="C74" s="56" t="s">
        <v>256</v>
      </c>
      <c r="D74" s="58">
        <f>((1/1200)/191.4)*((1*8*5.5)*4.35)</f>
        <v>8.3333333333333328E-4</v>
      </c>
      <c r="E74" s="54">
        <f>'2. Resumo Mão de Obra'!J10</f>
        <v>0</v>
      </c>
      <c r="F74" s="55">
        <f>D74*E74</f>
        <v>0</v>
      </c>
      <c r="H74" s="51" t="s">
        <v>255</v>
      </c>
      <c r="I74" s="56" t="s">
        <v>256</v>
      </c>
      <c r="J74" s="58">
        <f>((1/1200)/191.4)*((1*8.8*5)*4.35)</f>
        <v>8.3333333333333328E-4</v>
      </c>
      <c r="K74" s="54">
        <f>'2. Resumo Mão de Obra'!E10</f>
        <v>0</v>
      </c>
      <c r="L74" s="55">
        <f>J74*K74</f>
        <v>0</v>
      </c>
      <c r="N74" s="51" t="s">
        <v>255</v>
      </c>
      <c r="O74" s="56" t="s">
        <v>256</v>
      </c>
      <c r="P74" s="58">
        <f>((1/1200)/191.4)*((1*8.8*5)*4.35)</f>
        <v>8.3333333333333328E-4</v>
      </c>
      <c r="Q74" s="54">
        <f>'2. Resumo Mão de Obra'!G10</f>
        <v>0</v>
      </c>
      <c r="R74" s="55">
        <f>P74*Q74</f>
        <v>0</v>
      </c>
    </row>
    <row r="75" spans="2:18" x14ac:dyDescent="0.25">
      <c r="B75" s="386" t="s">
        <v>49</v>
      </c>
      <c r="C75" s="386"/>
      <c r="D75" s="386"/>
      <c r="E75" s="386"/>
      <c r="F75" s="59">
        <f>F73+F74</f>
        <v>0</v>
      </c>
      <c r="H75" s="386" t="s">
        <v>49</v>
      </c>
      <c r="I75" s="386"/>
      <c r="J75" s="386"/>
      <c r="K75" s="386"/>
      <c r="L75" s="59">
        <f>L73+L74</f>
        <v>0</v>
      </c>
      <c r="N75" s="380" t="s">
        <v>49</v>
      </c>
      <c r="O75" s="381"/>
      <c r="P75" s="381"/>
      <c r="Q75" s="382"/>
      <c r="R75" s="59">
        <f>R73+R74</f>
        <v>0</v>
      </c>
    </row>
    <row r="76" spans="2:18" x14ac:dyDescent="0.25">
      <c r="C76" s="61"/>
      <c r="D76" s="61"/>
      <c r="E76" s="62"/>
      <c r="F76" s="62"/>
      <c r="I76" s="61"/>
      <c r="J76" s="61"/>
      <c r="K76" s="62"/>
      <c r="L76" s="62"/>
      <c r="O76" s="61"/>
      <c r="P76" s="61"/>
      <c r="Q76" s="62"/>
      <c r="R76" s="62"/>
    </row>
    <row r="77" spans="2:18" x14ac:dyDescent="0.25">
      <c r="B77" s="383" t="s">
        <v>282</v>
      </c>
      <c r="C77" s="383"/>
      <c r="D77" s="383"/>
      <c r="E77" s="383"/>
      <c r="F77" s="383"/>
      <c r="H77" s="383" t="s">
        <v>282</v>
      </c>
      <c r="I77" s="383"/>
      <c r="J77" s="383"/>
      <c r="K77" s="383"/>
      <c r="L77" s="383"/>
      <c r="N77" s="383" t="s">
        <v>282</v>
      </c>
      <c r="O77" s="383"/>
      <c r="P77" s="383"/>
      <c r="Q77" s="383"/>
      <c r="R77" s="383"/>
    </row>
    <row r="79" spans="2:18" x14ac:dyDescent="0.25">
      <c r="B79" s="47" t="s">
        <v>283</v>
      </c>
      <c r="C79" s="49" t="s">
        <v>258</v>
      </c>
      <c r="H79" s="47" t="s">
        <v>283</v>
      </c>
      <c r="I79" s="49" t="s">
        <v>258</v>
      </c>
      <c r="N79" s="47" t="s">
        <v>283</v>
      </c>
      <c r="O79" s="49" t="s">
        <v>258</v>
      </c>
    </row>
    <row r="80" spans="2:18" ht="45" x14ac:dyDescent="0.25">
      <c r="B80" s="50" t="s">
        <v>248</v>
      </c>
      <c r="C80" s="41" t="s">
        <v>249</v>
      </c>
      <c r="D80" s="41" t="s">
        <v>250</v>
      </c>
      <c r="E80" s="41" t="s">
        <v>251</v>
      </c>
      <c r="F80" s="41" t="s">
        <v>252</v>
      </c>
      <c r="H80" s="50" t="s">
        <v>248</v>
      </c>
      <c r="I80" s="41" t="s">
        <v>249</v>
      </c>
      <c r="J80" s="41" t="s">
        <v>250</v>
      </c>
      <c r="K80" s="41" t="s">
        <v>251</v>
      </c>
      <c r="L80" s="41" t="s">
        <v>252</v>
      </c>
      <c r="N80" s="50" t="s">
        <v>248</v>
      </c>
      <c r="O80" s="41" t="s">
        <v>249</v>
      </c>
      <c r="P80" s="41" t="s">
        <v>250</v>
      </c>
      <c r="Q80" s="41" t="s">
        <v>251</v>
      </c>
      <c r="R80" s="41" t="s">
        <v>252</v>
      </c>
    </row>
    <row r="81" spans="2:18" x14ac:dyDescent="0.25">
      <c r="B81" s="51" t="s">
        <v>253</v>
      </c>
      <c r="C81" s="52" t="s">
        <v>284</v>
      </c>
      <c r="D81" s="53">
        <f>(1/(30*5500)/191.4)*(((1/5.5)*8*5.5)*4.35)</f>
        <v>1.1019283746556473E-6</v>
      </c>
      <c r="E81" s="54">
        <f>'2. Resumo Mão de Obra'!M10</f>
        <v>0</v>
      </c>
      <c r="F81" s="55">
        <f>D81*E81</f>
        <v>0</v>
      </c>
      <c r="H81" s="51" t="s">
        <v>253</v>
      </c>
      <c r="I81" s="52" t="s">
        <v>284</v>
      </c>
      <c r="J81" s="52">
        <f>(1/(30*5500)/191.4)*(((1/5)*8.8*5)*4.35)</f>
        <v>1.2121212121212122E-6</v>
      </c>
      <c r="K81" s="54">
        <f>'2. Resumo Mão de Obra'!H10</f>
        <v>0</v>
      </c>
      <c r="L81" s="55">
        <f>J81*K81</f>
        <v>0</v>
      </c>
      <c r="N81" s="51" t="s">
        <v>253</v>
      </c>
      <c r="O81" s="52" t="s">
        <v>284</v>
      </c>
      <c r="P81" s="52">
        <f>(1/(30*5500)/191.4)*(((1/5)*8.8*5)*4.35)</f>
        <v>1.2121212121212122E-6</v>
      </c>
      <c r="Q81" s="54">
        <f>'2. Resumo Mão de Obra'!H10</f>
        <v>0</v>
      </c>
      <c r="R81" s="55">
        <f>P81*Q81</f>
        <v>0</v>
      </c>
    </row>
    <row r="82" spans="2:18" x14ac:dyDescent="0.25">
      <c r="B82" s="51" t="s">
        <v>255</v>
      </c>
      <c r="C82" s="56" t="s">
        <v>285</v>
      </c>
      <c r="D82" s="57">
        <f>((1/5500)/191.4)*(((1/5.5)*8*5.5)*4.35)</f>
        <v>3.3057851239669416E-5</v>
      </c>
      <c r="E82" s="54">
        <f>'2. Resumo Mão de Obra'!P10</f>
        <v>0</v>
      </c>
      <c r="F82" s="55">
        <f>D82*E82</f>
        <v>0</v>
      </c>
      <c r="H82" s="51" t="s">
        <v>255</v>
      </c>
      <c r="I82" s="56" t="s">
        <v>285</v>
      </c>
      <c r="J82" s="58">
        <f>((1/5500)/191.4)*(((1/5)*8.8*5)*4.35)</f>
        <v>3.6363636363636364E-5</v>
      </c>
      <c r="K82" s="54">
        <f>'2. Resumo Mão de Obra'!O10</f>
        <v>0</v>
      </c>
      <c r="L82" s="55">
        <f>J82*K82</f>
        <v>0</v>
      </c>
      <c r="N82" s="51" t="s">
        <v>255</v>
      </c>
      <c r="O82" s="56" t="s">
        <v>285</v>
      </c>
      <c r="P82" s="58">
        <f>((1/5500)/191.4)*(((1/5)*8.8*5)*4.35)</f>
        <v>3.6363636363636364E-5</v>
      </c>
      <c r="Q82" s="63">
        <f>'2. Resumo Mão de Obra'!O10</f>
        <v>0</v>
      </c>
      <c r="R82" s="55">
        <f>P82*Q82</f>
        <v>0</v>
      </c>
    </row>
    <row r="83" spans="2:18" x14ac:dyDescent="0.25">
      <c r="B83" s="386" t="s">
        <v>49</v>
      </c>
      <c r="C83" s="386"/>
      <c r="D83" s="386"/>
      <c r="E83" s="386"/>
      <c r="F83" s="59">
        <f>F81+F82</f>
        <v>0</v>
      </c>
      <c r="H83" s="386" t="s">
        <v>49</v>
      </c>
      <c r="I83" s="386"/>
      <c r="J83" s="386"/>
      <c r="K83" s="386"/>
      <c r="L83" s="59">
        <f>L81+L82</f>
        <v>0</v>
      </c>
      <c r="N83" s="380" t="s">
        <v>49</v>
      </c>
      <c r="O83" s="381"/>
      <c r="P83" s="381"/>
      <c r="Q83" s="382"/>
      <c r="R83" s="59">
        <f>R81+R82</f>
        <v>0</v>
      </c>
    </row>
    <row r="84" spans="2:18" x14ac:dyDescent="0.25">
      <c r="C84" s="61"/>
      <c r="D84" s="61"/>
      <c r="E84" s="62"/>
      <c r="F84" s="62"/>
      <c r="I84" s="61"/>
      <c r="J84" s="61"/>
      <c r="K84" s="62"/>
      <c r="L84" s="62"/>
      <c r="O84" s="61"/>
      <c r="P84" s="61"/>
      <c r="Q84" s="62"/>
      <c r="R84" s="62"/>
    </row>
    <row r="85" spans="2:18" x14ac:dyDescent="0.25">
      <c r="B85" s="383" t="s">
        <v>286</v>
      </c>
      <c r="C85" s="383"/>
      <c r="D85" s="383"/>
      <c r="E85" s="383"/>
      <c r="F85" s="383"/>
      <c r="H85" s="383" t="s">
        <v>286</v>
      </c>
      <c r="I85" s="383"/>
      <c r="J85" s="383"/>
      <c r="K85" s="383"/>
      <c r="L85" s="383"/>
      <c r="N85" s="383" t="s">
        <v>286</v>
      </c>
      <c r="O85" s="383"/>
      <c r="P85" s="383"/>
      <c r="Q85" s="383"/>
      <c r="R85" s="383"/>
    </row>
    <row r="87" spans="2:18" x14ac:dyDescent="0.25">
      <c r="B87" s="47" t="s">
        <v>287</v>
      </c>
      <c r="C87" s="49" t="s">
        <v>270</v>
      </c>
      <c r="H87" s="47" t="s">
        <v>287</v>
      </c>
      <c r="I87" s="49" t="s">
        <v>270</v>
      </c>
      <c r="N87" s="47" t="s">
        <v>287</v>
      </c>
      <c r="O87" s="49" t="s">
        <v>270</v>
      </c>
    </row>
    <row r="88" spans="2:18" ht="45" x14ac:dyDescent="0.25">
      <c r="B88" s="50" t="s">
        <v>248</v>
      </c>
      <c r="C88" s="41" t="s">
        <v>249</v>
      </c>
      <c r="D88" s="41" t="s">
        <v>250</v>
      </c>
      <c r="E88" s="41" t="s">
        <v>251</v>
      </c>
      <c r="F88" s="41" t="s">
        <v>252</v>
      </c>
      <c r="H88" s="50" t="s">
        <v>248</v>
      </c>
      <c r="I88" s="41" t="s">
        <v>249</v>
      </c>
      <c r="J88" s="41" t="s">
        <v>250</v>
      </c>
      <c r="K88" s="41" t="s">
        <v>251</v>
      </c>
      <c r="L88" s="41" t="s">
        <v>252</v>
      </c>
      <c r="N88" s="50" t="s">
        <v>248</v>
      </c>
      <c r="O88" s="41" t="s">
        <v>249</v>
      </c>
      <c r="P88" s="41" t="s">
        <v>250</v>
      </c>
      <c r="Q88" s="41" t="s">
        <v>251</v>
      </c>
      <c r="R88" s="41" t="s">
        <v>252</v>
      </c>
    </row>
    <row r="89" spans="2:18" x14ac:dyDescent="0.25">
      <c r="B89" s="51" t="s">
        <v>253</v>
      </c>
      <c r="C89" s="52" t="s">
        <v>288</v>
      </c>
      <c r="D89" s="53">
        <f>(1/(30*(2.14/0.0002857))/191.4)*(((3/5.5)*8*5.5)*4.35)</f>
        <v>2.4273576890399317E-6</v>
      </c>
      <c r="E89" s="54">
        <f>'2. Resumo Mão de Obra'!M10</f>
        <v>0</v>
      </c>
      <c r="F89" s="55">
        <f>D89*E89</f>
        <v>0</v>
      </c>
      <c r="H89" s="51" t="s">
        <v>253</v>
      </c>
      <c r="I89" s="52" t="s">
        <v>289</v>
      </c>
      <c r="J89" s="52">
        <f>(1/(30*(2.14/0.0002857))/191.4)*(((3/5)*8.8*5)*4.35)</f>
        <v>2.670093457943925E-6</v>
      </c>
      <c r="K89" s="54">
        <f>'2. Resumo Mão de Obra'!H10</f>
        <v>0</v>
      </c>
      <c r="L89" s="55">
        <f>J89*K89</f>
        <v>0</v>
      </c>
      <c r="N89" s="51" t="s">
        <v>253</v>
      </c>
      <c r="O89" s="52" t="s">
        <v>289</v>
      </c>
      <c r="P89" s="52">
        <f>(1/(30*(2.14/0.0002857))/191.4)*(((3/5)*8.8*5)*4.35)</f>
        <v>2.670093457943925E-6</v>
      </c>
      <c r="Q89" s="54">
        <f>'2. Resumo Mão de Obra'!H10</f>
        <v>0</v>
      </c>
      <c r="R89" s="55">
        <f>P89*Q89</f>
        <v>0</v>
      </c>
    </row>
    <row r="90" spans="2:18" x14ac:dyDescent="0.25">
      <c r="B90" s="51" t="s">
        <v>255</v>
      </c>
      <c r="C90" s="56" t="s">
        <v>290</v>
      </c>
      <c r="D90" s="57">
        <f>((1/(2.14/0.0002857))/191.4)*(((3/5.5)*8*5.5)*4.35)</f>
        <v>7.2820730671197955E-5</v>
      </c>
      <c r="E90" s="54">
        <f>'2. Resumo Mão de Obra'!R10</f>
        <v>0</v>
      </c>
      <c r="F90" s="55">
        <f>D90*E90</f>
        <v>0</v>
      </c>
      <c r="H90" s="51" t="s">
        <v>255</v>
      </c>
      <c r="I90" s="56" t="s">
        <v>291</v>
      </c>
      <c r="J90" s="58">
        <f>((1/(2.14/0.0002857))/191.4)*(((3/5)*8.8*5)*4.35)</f>
        <v>8.0102803738317762E-5</v>
      </c>
      <c r="K90" s="54">
        <f>'2. Resumo Mão de Obra'!Q10</f>
        <v>0</v>
      </c>
      <c r="L90" s="55">
        <f>J90*K90</f>
        <v>0</v>
      </c>
      <c r="N90" s="51" t="s">
        <v>255</v>
      </c>
      <c r="O90" s="56" t="s">
        <v>291</v>
      </c>
      <c r="P90" s="58">
        <f>((1/(2.14/0.0002857))/191.4)*(((3/5)*8.8*5)*4.35)</f>
        <v>8.0102803738317762E-5</v>
      </c>
      <c r="Q90" s="54">
        <f>'2. Resumo Mão de Obra'!Q10</f>
        <v>0</v>
      </c>
      <c r="R90" s="55">
        <f>P90*Q90</f>
        <v>0</v>
      </c>
    </row>
    <row r="91" spans="2:18" x14ac:dyDescent="0.25">
      <c r="B91" s="386" t="s">
        <v>49</v>
      </c>
      <c r="C91" s="386"/>
      <c r="D91" s="386"/>
      <c r="E91" s="386"/>
      <c r="F91" s="59">
        <f>F89+F90</f>
        <v>0</v>
      </c>
      <c r="H91" s="386" t="s">
        <v>49</v>
      </c>
      <c r="I91" s="386"/>
      <c r="J91" s="386"/>
      <c r="K91" s="386"/>
      <c r="L91" s="59">
        <f>L89+L90</f>
        <v>0</v>
      </c>
      <c r="N91" s="380" t="s">
        <v>49</v>
      </c>
      <c r="O91" s="381"/>
      <c r="P91" s="381"/>
      <c r="Q91" s="382"/>
      <c r="R91" s="59">
        <f>R89+R90</f>
        <v>0</v>
      </c>
    </row>
    <row r="92" spans="2:18" x14ac:dyDescent="0.25">
      <c r="C92" s="61"/>
      <c r="D92" s="61"/>
      <c r="E92" s="62"/>
      <c r="F92" s="62"/>
      <c r="I92" s="61"/>
      <c r="J92" s="61"/>
      <c r="K92" s="62"/>
      <c r="L92" s="62"/>
      <c r="O92" s="61"/>
      <c r="P92" s="61"/>
      <c r="Q92" s="62"/>
      <c r="R92" s="62"/>
    </row>
    <row r="93" spans="2:18" x14ac:dyDescent="0.25">
      <c r="B93" s="383" t="s">
        <v>292</v>
      </c>
      <c r="C93" s="383"/>
      <c r="D93" s="383"/>
      <c r="E93" s="383"/>
      <c r="F93" s="383"/>
      <c r="H93" s="383" t="s">
        <v>292</v>
      </c>
      <c r="I93" s="383"/>
      <c r="J93" s="383"/>
      <c r="K93" s="383"/>
      <c r="L93" s="383"/>
      <c r="N93" s="383" t="s">
        <v>292</v>
      </c>
      <c r="O93" s="383"/>
      <c r="P93" s="383"/>
      <c r="Q93" s="383"/>
      <c r="R93" s="383"/>
    </row>
    <row r="95" spans="2:18" x14ac:dyDescent="0.25">
      <c r="B95" s="47" t="s">
        <v>293</v>
      </c>
      <c r="H95" s="47" t="s">
        <v>293</v>
      </c>
      <c r="N95" s="47" t="s">
        <v>293</v>
      </c>
    </row>
    <row r="96" spans="2:18" ht="45" x14ac:dyDescent="0.25">
      <c r="B96" s="50" t="s">
        <v>248</v>
      </c>
      <c r="C96" s="41" t="s">
        <v>249</v>
      </c>
      <c r="D96" s="41" t="s">
        <v>250</v>
      </c>
      <c r="E96" s="41" t="s">
        <v>251</v>
      </c>
      <c r="F96" s="41" t="s">
        <v>252</v>
      </c>
      <c r="H96" s="50" t="s">
        <v>248</v>
      </c>
      <c r="I96" s="41" t="s">
        <v>249</v>
      </c>
      <c r="J96" s="41" t="s">
        <v>250</v>
      </c>
      <c r="K96" s="41" t="s">
        <v>251</v>
      </c>
      <c r="L96" s="41" t="s">
        <v>252</v>
      </c>
      <c r="N96" s="50" t="s">
        <v>248</v>
      </c>
      <c r="O96" s="41" t="s">
        <v>249</v>
      </c>
      <c r="P96" s="41" t="s">
        <v>250</v>
      </c>
      <c r="Q96" s="41" t="s">
        <v>251</v>
      </c>
      <c r="R96" s="41" t="s">
        <v>252</v>
      </c>
    </row>
    <row r="97" spans="2:18" x14ac:dyDescent="0.25">
      <c r="B97" s="51" t="s">
        <v>253</v>
      </c>
      <c r="C97" s="52" t="s">
        <v>294</v>
      </c>
      <c r="D97" s="52"/>
      <c r="E97" s="54">
        <f>'2. Resumo Mão de Obra'!M10</f>
        <v>0</v>
      </c>
      <c r="F97" s="55">
        <f>D97*E97</f>
        <v>0</v>
      </c>
      <c r="H97" s="51" t="s">
        <v>253</v>
      </c>
      <c r="I97" s="52" t="s">
        <v>294</v>
      </c>
      <c r="J97" s="52"/>
      <c r="K97" s="54">
        <f>'2. Resumo Mão de Obra'!H10</f>
        <v>0</v>
      </c>
      <c r="L97" s="55">
        <f>J97*K97</f>
        <v>0</v>
      </c>
      <c r="N97" s="51" t="s">
        <v>253</v>
      </c>
      <c r="O97" s="52" t="s">
        <v>294</v>
      </c>
      <c r="P97" s="52"/>
      <c r="Q97" s="54">
        <f>'2. Resumo Mão de Obra'!H10</f>
        <v>0</v>
      </c>
      <c r="R97" s="55">
        <f>P97*Q97</f>
        <v>0</v>
      </c>
    </row>
    <row r="98" spans="2:18" x14ac:dyDescent="0.25">
      <c r="B98" s="51" t="s">
        <v>255</v>
      </c>
      <c r="C98" s="56" t="s">
        <v>295</v>
      </c>
      <c r="D98" s="56"/>
      <c r="E98" s="54">
        <f>'2. Resumo Mão de Obra'!I10</f>
        <v>0</v>
      </c>
      <c r="F98" s="55">
        <f>D98*E98</f>
        <v>0</v>
      </c>
      <c r="H98" s="51" t="s">
        <v>255</v>
      </c>
      <c r="I98" s="56" t="s">
        <v>295</v>
      </c>
      <c r="J98" s="56"/>
      <c r="K98" s="54">
        <f>'2. Resumo Mão de Obra'!D10</f>
        <v>0</v>
      </c>
      <c r="L98" s="55">
        <f>J98*K98</f>
        <v>0</v>
      </c>
      <c r="N98" s="51" t="s">
        <v>255</v>
      </c>
      <c r="O98" s="56" t="s">
        <v>295</v>
      </c>
      <c r="P98" s="56"/>
      <c r="Q98" s="54">
        <f>'2. Resumo Mão de Obra'!G10</f>
        <v>0</v>
      </c>
      <c r="R98" s="55">
        <f>P98*Q98</f>
        <v>0</v>
      </c>
    </row>
    <row r="99" spans="2:18" x14ac:dyDescent="0.25">
      <c r="B99" s="386" t="s">
        <v>49</v>
      </c>
      <c r="C99" s="386"/>
      <c r="D99" s="386"/>
      <c r="E99" s="386"/>
      <c r="F99" s="59">
        <f>F97+F98</f>
        <v>0</v>
      </c>
      <c r="H99" s="386" t="s">
        <v>49</v>
      </c>
      <c r="I99" s="386"/>
      <c r="J99" s="386"/>
      <c r="K99" s="386"/>
      <c r="L99" s="59">
        <f>L97+L98</f>
        <v>0</v>
      </c>
      <c r="N99" s="380" t="s">
        <v>49</v>
      </c>
      <c r="O99" s="381"/>
      <c r="P99" s="381"/>
      <c r="Q99" s="382"/>
      <c r="R99" s="59">
        <f>R97+R98</f>
        <v>0</v>
      </c>
    </row>
  </sheetData>
  <mergeCells count="59">
    <mergeCell ref="B93:F93"/>
    <mergeCell ref="H93:L93"/>
    <mergeCell ref="B99:E99"/>
    <mergeCell ref="H99:K99"/>
    <mergeCell ref="B83:E83"/>
    <mergeCell ref="H83:K83"/>
    <mergeCell ref="B85:F85"/>
    <mergeCell ref="H85:L85"/>
    <mergeCell ref="B91:E91"/>
    <mergeCell ref="H91:K91"/>
    <mergeCell ref="B69:E69"/>
    <mergeCell ref="H69:K69"/>
    <mergeCell ref="B75:E75"/>
    <mergeCell ref="H75:K75"/>
    <mergeCell ref="B77:F77"/>
    <mergeCell ref="H77:L77"/>
    <mergeCell ref="B51:F51"/>
    <mergeCell ref="H51:L51"/>
    <mergeCell ref="B57:E57"/>
    <mergeCell ref="H57:K57"/>
    <mergeCell ref="B63:E63"/>
    <mergeCell ref="H63:K63"/>
    <mergeCell ref="B37:E37"/>
    <mergeCell ref="H37:K37"/>
    <mergeCell ref="B43:E43"/>
    <mergeCell ref="H43:K43"/>
    <mergeCell ref="B49:E49"/>
    <mergeCell ref="H49:K49"/>
    <mergeCell ref="B19:E19"/>
    <mergeCell ref="H19:K19"/>
    <mergeCell ref="B25:E25"/>
    <mergeCell ref="H25:K25"/>
    <mergeCell ref="B31:E31"/>
    <mergeCell ref="H31:K31"/>
    <mergeCell ref="B1:L1"/>
    <mergeCell ref="B7:F7"/>
    <mergeCell ref="H7:L7"/>
    <mergeCell ref="B13:E13"/>
    <mergeCell ref="H13:K13"/>
    <mergeCell ref="N99:Q99"/>
    <mergeCell ref="N93:R93"/>
    <mergeCell ref="N91:Q91"/>
    <mergeCell ref="N85:R85"/>
    <mergeCell ref="N83:Q83"/>
    <mergeCell ref="N77:R77"/>
    <mergeCell ref="N75:Q75"/>
    <mergeCell ref="N69:Q69"/>
    <mergeCell ref="N63:Q63"/>
    <mergeCell ref="N57:Q57"/>
    <mergeCell ref="N51:R51"/>
    <mergeCell ref="N49:Q49"/>
    <mergeCell ref="N43:Q43"/>
    <mergeCell ref="N37:Q37"/>
    <mergeCell ref="N31:Q31"/>
    <mergeCell ref="N25:Q25"/>
    <mergeCell ref="N19:Q19"/>
    <mergeCell ref="N13:Q13"/>
    <mergeCell ref="N7:R7"/>
    <mergeCell ref="N1:S1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51" orientation="landscape" r:id="rId1"/>
  <rowBreaks count="1" manualBreakCount="1">
    <brk id="50" max="23" man="1"/>
  </rowBreaks>
  <colBreaks count="1" manualBreakCount="1">
    <brk id="12" max="9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1. Mão de Obra</vt:lpstr>
      <vt:lpstr>2. Resumo Mão de Obra</vt:lpstr>
      <vt:lpstr>3.1. Insumos Uniformes</vt:lpstr>
      <vt:lpstr>3.2. Insumos Equipamentos</vt:lpstr>
      <vt:lpstr>3.3. Insumos Materiais</vt:lpstr>
      <vt:lpstr>4. Áreas e Grupos de Limpeza</vt:lpstr>
      <vt:lpstr>5. Resumo Serviços</vt:lpstr>
      <vt:lpstr>6. Total Formação de Preço</vt:lpstr>
      <vt:lpstr>6</vt:lpstr>
      <vt:lpstr>'3.1. Insumos Uniformes'!Area_de_impressao</vt:lpstr>
      <vt:lpstr>'3.2. Insumos Equipamentos'!Area_de_impressao</vt:lpstr>
      <vt:lpstr>'6'!Area_de_impressao</vt:lpstr>
      <vt:lpstr>'1. Mão de Obra'!Titulos_de_impressao</vt:lpstr>
      <vt:lpstr>'4. Áreas e Grupos de Limpeza'!Titulos_de_impressao</vt:lpstr>
      <vt:lpstr>'6'!Titulos_de_impressao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Moreira Batista Vieira</dc:creator>
  <cp:lastModifiedBy>Fernanda Moreira Batista Vieira</cp:lastModifiedBy>
  <cp:lastPrinted>2024-11-08T14:02:52Z</cp:lastPrinted>
  <dcterms:created xsi:type="dcterms:W3CDTF">2024-06-14T15:15:17Z</dcterms:created>
  <dcterms:modified xsi:type="dcterms:W3CDTF">2024-12-17T13:46:22Z</dcterms:modified>
</cp:coreProperties>
</file>