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30" windowHeight="5565" activeTab="0"/>
  </bookViews>
  <sheets>
    <sheet name="Geral Simples" sheetId="1" r:id="rId1"/>
    <sheet name="Mapa por Local" sheetId="2" r:id="rId2"/>
    <sheet name="Total Ponderada" sheetId="3" r:id="rId3"/>
  </sheets>
  <definedNames>
    <definedName name="Discente">'Total Ponderada'!$I$11</definedName>
    <definedName name="Docente">'Total Ponderada'!$I$9</definedName>
    <definedName name="TA">'Total Ponderada'!$I$10</definedName>
  </definedNames>
  <calcPr fullCalcOnLoad="1"/>
</workbook>
</file>

<file path=xl/sharedStrings.xml><?xml version="1.0" encoding="utf-8"?>
<sst xmlns="http://schemas.openxmlformats.org/spreadsheetml/2006/main" count="1394" uniqueCount="324">
  <si>
    <t>UNIVERSIDADE FEDERAL DE MINAS GERAIS</t>
  </si>
  <si>
    <t>Comissão Eleitoral / CAC / CECOM</t>
  </si>
  <si>
    <t>APURAÇÃO DA CONSULTA PARA REITOR E VICE-REITORA – 2013 / PRIMEIRO TURNO</t>
  </si>
  <si>
    <t>Planilha Geral de Lançamento de Votos Apurados (sem ponderação) por Local/Seção</t>
  </si>
  <si>
    <t>Chapas:</t>
  </si>
  <si>
    <t>01 - Prof. Wander Emediato de Souza e Profa. Rosilene Horta Tavares</t>
  </si>
  <si>
    <t>02 - Prof. Jaime Arturo Ramírez e Profa. Sandra Regina Goulart Almeida</t>
  </si>
  <si>
    <t>03 - Prof. José Nagib Cotrim Árabe e Prof. Paulo Sérgio Lacerda Beirão</t>
  </si>
  <si>
    <t>Identificação das Urnas</t>
  </si>
  <si>
    <t>Votos Computados</t>
  </si>
  <si>
    <t>Controle de Votantes</t>
  </si>
  <si>
    <t>Local</t>
  </si>
  <si>
    <t>Seção</t>
  </si>
  <si>
    <t>Segmento</t>
  </si>
  <si>
    <t>Chapa 01</t>
  </si>
  <si>
    <t>Chapa 02</t>
  </si>
  <si>
    <t>Chapa 03</t>
  </si>
  <si>
    <t>Brancos</t>
  </si>
  <si>
    <t>Nulos</t>
  </si>
  <si>
    <t>Votaram</t>
  </si>
  <si>
    <t>Aptos</t>
  </si>
  <si>
    <t>Percentual</t>
  </si>
  <si>
    <t>1</t>
  </si>
  <si>
    <t>Docente</t>
  </si>
  <si>
    <t>2</t>
  </si>
  <si>
    <t>TA</t>
  </si>
  <si>
    <t>3</t>
  </si>
  <si>
    <t>Discente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</si>
  <si>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</si>
  <si>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</si>
  <si>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</si>
  <si>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</si>
  <si>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</si>
  <si>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</si>
  <si>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</si>
  <si>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</si>
  <si>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</si>
  <si>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</si>
  <si>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</si>
  <si>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</si>
  <si>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</si>
  <si>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</si>
  <si>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</si>
  <si>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</si>
  <si>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</si>
  <si>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</si>
  <si>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</si>
  <si>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</si>
  <si>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</si>
  <si>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</si>
  <si>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</si>
  <si>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</si>
  <si>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</si>
  <si>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</si>
  <si>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</si>
  <si>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</si>
  <si>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</si>
  <si>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</si>
  <si>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</si>
  <si>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</si>
  <si>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</si>
  <si>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</si>
  <si>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</si>
  <si>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</si>
  <si>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</si>
  <si>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</si>
  <si>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</si>
  <si>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</si>
  <si>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</si>
  <si>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</si>
  <si>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</si>
  <si>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</si>
  <si>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</si>
  <si>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</si>
  <si>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</si>
  <si>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</si>
  <si>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</si>
  <si>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</si>
  <si>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</si>
  <si>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</si>
  <si>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</si>
  <si>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</si>
  <si>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</si>
  <si>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</si>
  <si>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</si>
  <si>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</si>
  <si>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</si>
  <si>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</si>
  <si>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</si>
  <si>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</si>
  <si>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</si>
  <si>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</si>
  <si>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</si>
  <si>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</si>
  <si>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</si>
  <si>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</si>
  <si>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</si>
  <si>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</si>
  <si>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</si>
  <si>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</si>
  <si>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</si>
  <si>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</si>
  <si>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</si>
  <si>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</si>
  <si>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</si>
  <si>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</si>
  <si>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</si>
  <si>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</si>
  <si>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</si>
  <si>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</si>
  <si>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</si>
  <si>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</si>
  <si>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</si>
  <si>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</si>
  <si>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</si>
  <si>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</si>
  <si>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</si>
  <si>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</si>
  <si>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</si>
  <si>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</si>
  <si>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</si>
  <si>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</si>
  <si>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</si>
  <si>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</si>
  <si>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</si>
  <si>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</si>
  <si>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</si>
  <si>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</si>
  <si>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</si>
  <si>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</si>
  <si>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</si>
  <si>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</si>
  <si>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</si>
  <si>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</si>
  <si>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</si>
  <si>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</si>
  <si>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</si>
  <si>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</si>
  <si>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</si>
  <si>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</si>
  <si>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</si>
  <si>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</si>
  <si>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</si>
  <si>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</si>
  <si>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</si>
  <si>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</si>
  <si>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</si>
  <si>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</si>
  <si>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</si>
  <si>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</si>
  <si>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</si>
  <si>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</si>
  <si>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</si>
  <si>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</si>
  <si>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</si>
  <si>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</si>
  <si>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</si>
  <si>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</si>
  <si>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</si>
  <si>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</si>
  <si>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</si>
  <si>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</si>
  <si>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</si>
  <si>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</si>
  <si>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</si>
  <si>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</si>
  <si>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</si>
  <si>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</si>
  <si>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</si>
  <si>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</si>
  <si>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</si>
  <si>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</si>
  <si>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</si>
  <si>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</si>
  <si>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</si>
  <si>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</si>
  <si>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</si>
  <si>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</si>
  <si>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</si>
  <si>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</si>
  <si>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</si>
  <si>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</si>
  <si>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</si>
  <si>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</si>
  <si>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</si>
  <si>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</si>
  <si>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</si>
  <si>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</si>
  <si>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</si>
  <si>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</si>
  <si>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</si>
  <si>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</si>
  <si>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</si>
  <si>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</si>
  <si>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</si>
  <si>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</si>
  <si>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</si>
  <si>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</si>
  <si>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</si>
  <si>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</si>
  <si>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</si>
  <si>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</si>
  <si>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</si>
  <si>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</si>
  <si>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</si>
  <si>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</si>
  <si>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</si>
  <si>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</si>
  <si>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</si>
  <si>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</si>
  <si>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</si>
  <si>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</si>
  <si>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</si>
  <si>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</si>
  <si>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</si>
  <si>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</si>
  <si>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</si>
  <si>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</si>
  <si>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</si>
  <si>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</si>
  <si>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</si>
  <si>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</si>
  <si>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</si>
  <si>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</si>
  <si>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</si>
  <si>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</si>
  <si>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</si>
  <si>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</si>
  <si>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</si>
  <si>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</si>
  <si>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</si>
  <si>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</si>
  <si>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</si>
  <si>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</si>
  <si>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</si>
  <si>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</si>
  <si>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</si>
  <si>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</si>
  <si>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</si>
  <si>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</si>
  <si>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</si>
  <si>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</si>
  <si>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</si>
  <si>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</si>
  <si>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</si>
  <si>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</si>
  <si>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</si>
  <si>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</si>
  <si>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</si>
  <si>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</si>
  <si>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</si>
  <si>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</si>
  <si>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</si>
  <si>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</si>
  <si>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</si>
  <si>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</si>
  <si>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</si>
  <si>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</si>
  <si>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</si>
  <si>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</si>
  <si>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</si>
  <si>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</si>
  <si>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</si>
  <si>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</si>
  <si>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</si>
  <si>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</si>
  <si>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</si>
  <si>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</si>
  <si>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</si>
  <si>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</si>
  <si>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</si>
  <si>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</si>
  <si>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</si>
  <si>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Total de Votos Apurados sem ponderação</t>
  </si>
  <si>
    <t>Técnico e Administrativo</t>
  </si>
  <si>
    <t>Totais</t>
  </si>
  <si>
    <t>Planilha Geral de Votos Computados (sem ponderação) e Percentuais Apurados por Local/Segmento</t>
  </si>
  <si>
    <t>Identificação</t>
  </si>
  <si>
    <t>Nome</t>
  </si>
  <si>
    <t>Total</t>
  </si>
  <si>
    <t>Centro Pedagógico – Ebap</t>
  </si>
  <si>
    <t xml:space="preserve">Percentuais de Votos Apurados por Segmento </t>
  </si>
  <si>
    <t>Colégio Técnico – Ebap</t>
  </si>
  <si>
    <t>Departamento de Manutenção e Operação da Infraestrutura – Demai</t>
  </si>
  <si>
    <t>Departamento de Logística de Suprimentos e Serviços Operacionais – DLO</t>
  </si>
  <si>
    <t>Escola de Belas Artes</t>
  </si>
  <si>
    <t>Escola de Ciência da Informação</t>
  </si>
  <si>
    <t>Escola de Educação Física, Fisioterapia e Terapia Ocupacional</t>
  </si>
  <si>
    <t>Escola de Engenharia</t>
  </si>
  <si>
    <t>Escola de Música</t>
  </si>
  <si>
    <t>Escola de Veterinária</t>
  </si>
  <si>
    <t>Faculdade de Ciências Econômicas</t>
  </si>
  <si>
    <t>Faculdade de Educação</t>
  </si>
  <si>
    <t>Faculdade de Farmácia</t>
  </si>
  <si>
    <t>Faculdade de Filosofia e Ciências Humanas</t>
  </si>
  <si>
    <t>Faculdade de Letras</t>
  </si>
  <si>
    <t>Faculdade de Odontologia</t>
  </si>
  <si>
    <t>Instituto de Ciências Biológicas</t>
  </si>
  <si>
    <t>Instituto de Ciências Exatas</t>
  </si>
  <si>
    <t>Instituto de Geociências</t>
  </si>
  <si>
    <t>Unidade Administrativa I – Reitoria</t>
  </si>
  <si>
    <t>Unidade Administrativa II</t>
  </si>
  <si>
    <t>Unidade Administrativa III</t>
  </si>
  <si>
    <t>Escola de Arquitetura</t>
  </si>
  <si>
    <t>Escola de Enfermagem</t>
  </si>
  <si>
    <t>Faculdade de Direito</t>
  </si>
  <si>
    <t>Faculdade de Medicina</t>
  </si>
  <si>
    <t>Hospital das Clínicas</t>
  </si>
  <si>
    <t>Museu de História Natural e Jardim Botânico</t>
  </si>
  <si>
    <t>Instituto Casa da Glória</t>
  </si>
  <si>
    <t>Instituto de Ciências Agrárias</t>
  </si>
  <si>
    <t>Planilha com Ponderação dos Votos Apurados</t>
  </si>
  <si>
    <t>Ponderação por segmento:</t>
  </si>
  <si>
    <t>Docente:</t>
  </si>
  <si>
    <t>TA:</t>
  </si>
  <si>
    <t>Discente:</t>
  </si>
  <si>
    <t>Total de Votos com ponderação</t>
  </si>
  <si>
    <t>Total por segmento</t>
  </si>
  <si>
    <t>Total por opção de voto</t>
  </si>
  <si>
    <t>Percentual relativo ao total de votos</t>
  </si>
  <si>
    <t>Percentual relativo aos votos válidos</t>
  </si>
  <si>
    <t>249</t>
  </si>
  <si>
    <t>Votos em Separado</t>
  </si>
  <si>
    <t>Em 31/10/2013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</si>
</sst>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d/mm/yy"/>
    <numFmt numFmtId="173" formatCode="0.000"/>
    <numFmt numFmtId="174" formatCode="#,##0.000"/>
    <numFmt numFmtId="175" formatCode="0.0000"/>
    <numFmt numFmtId="176" formatCode="#,##0.0000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0" fontId="0" fillId="0" borderId="10" xfId="0" applyNumberFormat="1" applyBorder="1" applyAlignment="1">
      <alignment/>
    </xf>
    <xf numFmtId="172" fontId="1" fillId="0" borderId="0" xfId="0" applyNumberFormat="1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17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10" fontId="0" fillId="0" borderId="13" xfId="0" applyNumberFormat="1" applyFont="1" applyBorder="1" applyAlignment="1">
      <alignment/>
    </xf>
    <xf numFmtId="10" fontId="0" fillId="0" borderId="15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10" fontId="1" fillId="0" borderId="16" xfId="0" applyNumberFormat="1" applyFont="1" applyBorder="1" applyAlignment="1">
      <alignment/>
    </xf>
    <xf numFmtId="10" fontId="1" fillId="0" borderId="17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3" fontId="0" fillId="0" borderId="0" xfId="0" applyNumberFormat="1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10" fontId="0" fillId="0" borderId="10" xfId="0" applyNumberForma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/>
    </xf>
    <xf numFmtId="175" fontId="1" fillId="0" borderId="0" xfId="0" applyNumberFormat="1" applyFont="1" applyAlignment="1">
      <alignment/>
    </xf>
    <xf numFmtId="176" fontId="0" fillId="0" borderId="10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0" fillId="0" borderId="16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49" fontId="0" fillId="0" borderId="10" xfId="0" applyNumberFormat="1" applyBorder="1" applyAlignment="1" applyProtection="1">
      <alignment horizontal="center"/>
      <protection/>
    </xf>
    <xf numFmtId="3" fontId="0" fillId="0" borderId="0" xfId="0" applyNumberFormat="1" applyAlignment="1" applyProtection="1">
      <alignment/>
      <protection locked="0"/>
    </xf>
    <xf numFmtId="0" fontId="0" fillId="0" borderId="10" xfId="0" applyBorder="1" applyAlignment="1">
      <alignment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 locked="0"/>
    </xf>
    <xf numFmtId="172" fontId="1" fillId="0" borderId="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3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0" width="9.140625" style="25" customWidth="1"/>
    <col min="11" max="11" width="10.8515625" style="25" customWidth="1"/>
    <col min="12" max="16384" width="9.140625" style="25" customWidth="1"/>
  </cols>
  <sheetData>
    <row r="1" spans="1:11" ht="12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2.7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2.75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2.75">
      <c r="A6" s="55" t="s">
        <v>3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2.75">
      <c r="A7" s="56" t="s">
        <v>323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ht="12.75">
      <c r="A8" s="27" t="s">
        <v>4</v>
      </c>
      <c r="B8" s="28"/>
      <c r="C8" s="28"/>
      <c r="D8" s="28"/>
      <c r="E8" s="28"/>
      <c r="F8" s="28"/>
      <c r="G8" s="28"/>
      <c r="H8" s="28"/>
      <c r="I8" s="28"/>
      <c r="J8" s="29"/>
      <c r="K8" s="28"/>
    </row>
    <row r="9" spans="1:11" ht="12.75">
      <c r="A9" s="30" t="s">
        <v>5</v>
      </c>
      <c r="B9" s="30"/>
      <c r="C9" s="30"/>
      <c r="D9" s="30"/>
      <c r="E9" s="30"/>
      <c r="F9" s="30"/>
      <c r="G9" s="30"/>
      <c r="H9" s="30"/>
      <c r="I9" s="28"/>
      <c r="J9" s="31"/>
      <c r="K9" s="28"/>
    </row>
    <row r="10" spans="1:11" ht="12.75">
      <c r="A10" s="30" t="s">
        <v>6</v>
      </c>
      <c r="B10" s="30"/>
      <c r="C10" s="30"/>
      <c r="D10" s="30"/>
      <c r="E10" s="30"/>
      <c r="F10" s="30"/>
      <c r="G10" s="30"/>
      <c r="H10" s="30"/>
      <c r="I10" s="28"/>
      <c r="J10" s="31"/>
      <c r="K10" s="28"/>
    </row>
    <row r="11" spans="1:11" ht="12.75">
      <c r="A11" s="30" t="s">
        <v>7</v>
      </c>
      <c r="B11" s="30"/>
      <c r="C11" s="30"/>
      <c r="D11" s="30"/>
      <c r="E11" s="30"/>
      <c r="F11" s="30"/>
      <c r="G11" s="30"/>
      <c r="H11" s="30"/>
      <c r="I11" s="28"/>
      <c r="J11" s="28"/>
      <c r="K11" s="28"/>
    </row>
    <row r="13" spans="1:11" ht="12.75">
      <c r="A13" s="50" t="s">
        <v>8</v>
      </c>
      <c r="B13" s="50"/>
      <c r="C13" s="50"/>
      <c r="D13" s="50" t="s">
        <v>9</v>
      </c>
      <c r="E13" s="50"/>
      <c r="F13" s="50"/>
      <c r="G13" s="50"/>
      <c r="H13" s="50"/>
      <c r="I13" s="50" t="s">
        <v>10</v>
      </c>
      <c r="J13" s="50"/>
      <c r="K13" s="50"/>
    </row>
    <row r="14" spans="1:11" ht="12.75">
      <c r="A14" s="32" t="s">
        <v>11</v>
      </c>
      <c r="B14" s="32" t="s">
        <v>12</v>
      </c>
      <c r="C14" s="32" t="s">
        <v>13</v>
      </c>
      <c r="D14" s="32" t="s">
        <v>14</v>
      </c>
      <c r="E14" s="32" t="s">
        <v>15</v>
      </c>
      <c r="F14" s="32" t="s">
        <v>16</v>
      </c>
      <c r="G14" s="32" t="s">
        <v>17</v>
      </c>
      <c r="H14" s="32" t="s">
        <v>18</v>
      </c>
      <c r="I14" s="32" t="s">
        <v>19</v>
      </c>
      <c r="J14" s="32" t="s">
        <v>20</v>
      </c>
      <c r="K14" s="32" t="s">
        <v>21</v>
      </c>
    </row>
    <row r="15" spans="1:11" ht="12.75">
      <c r="A15" s="34">
        <v>1</v>
      </c>
      <c r="B15" s="35" t="s">
        <v>22</v>
      </c>
      <c r="C15" s="36" t="s">
        <v>23</v>
      </c>
      <c r="D15" s="33">
        <v>3</v>
      </c>
      <c r="E15" s="33">
        <v>1</v>
      </c>
      <c r="F15" s="33">
        <v>24</v>
      </c>
      <c r="G15" s="33">
        <v>0</v>
      </c>
      <c r="H15" s="33">
        <v>5</v>
      </c>
      <c r="I15" s="36">
        <f aca="true" t="shared" si="0" ref="I15:I78">SUM(D15:H15)</f>
        <v>33</v>
      </c>
      <c r="J15" s="37">
        <v>42</v>
      </c>
      <c r="K15" s="38">
        <f aca="true" t="shared" si="1" ref="K15:K78">I15/J15</f>
        <v>0.7857142857142857</v>
      </c>
    </row>
    <row r="16" spans="1:11" ht="12.75">
      <c r="A16" s="34">
        <v>1</v>
      </c>
      <c r="B16" s="35" t="s">
        <v>24</v>
      </c>
      <c r="C16" s="36" t="s">
        <v>25</v>
      </c>
      <c r="D16" s="33">
        <v>10</v>
      </c>
      <c r="E16" s="33">
        <v>0</v>
      </c>
      <c r="F16" s="33">
        <v>6</v>
      </c>
      <c r="G16" s="33">
        <v>2</v>
      </c>
      <c r="H16" s="33">
        <v>1</v>
      </c>
      <c r="I16" s="36">
        <f t="shared" si="0"/>
        <v>19</v>
      </c>
      <c r="J16" s="37">
        <v>28</v>
      </c>
      <c r="K16" s="38">
        <f t="shared" si="1"/>
        <v>0.6785714285714286</v>
      </c>
    </row>
    <row r="17" spans="1:11" ht="12.75">
      <c r="A17" s="34">
        <v>1</v>
      </c>
      <c r="B17" s="35" t="s">
        <v>26</v>
      </c>
      <c r="C17" s="36" t="s">
        <v>27</v>
      </c>
      <c r="D17" s="33">
        <v>0</v>
      </c>
      <c r="E17" s="33">
        <v>4</v>
      </c>
      <c r="F17" s="33">
        <v>19</v>
      </c>
      <c r="G17" s="33">
        <v>0</v>
      </c>
      <c r="H17" s="33">
        <v>0</v>
      </c>
      <c r="I17" s="36">
        <f t="shared" si="0"/>
        <v>23</v>
      </c>
      <c r="J17" s="37">
        <v>29</v>
      </c>
      <c r="K17" s="38">
        <f t="shared" si="1"/>
        <v>0.7931034482758621</v>
      </c>
    </row>
    <row r="18" spans="1:11" ht="12.75">
      <c r="A18" s="34">
        <v>2</v>
      </c>
      <c r="B18" s="35" t="s">
        <v>28</v>
      </c>
      <c r="C18" s="36" t="s">
        <v>23</v>
      </c>
      <c r="D18" s="33">
        <v>5</v>
      </c>
      <c r="E18" s="33">
        <v>9</v>
      </c>
      <c r="F18" s="33">
        <v>29</v>
      </c>
      <c r="G18" s="33">
        <v>1</v>
      </c>
      <c r="H18" s="33">
        <v>1</v>
      </c>
      <c r="I18" s="36">
        <f t="shared" si="0"/>
        <v>45</v>
      </c>
      <c r="J18" s="37">
        <v>58</v>
      </c>
      <c r="K18" s="38">
        <f t="shared" si="1"/>
        <v>0.7758620689655172</v>
      </c>
    </row>
    <row r="19" spans="1:11" ht="12.75">
      <c r="A19" s="34">
        <v>2</v>
      </c>
      <c r="B19" s="35" t="s">
        <v>29</v>
      </c>
      <c r="C19" s="36" t="s">
        <v>25</v>
      </c>
      <c r="D19" s="33">
        <v>20</v>
      </c>
      <c r="E19" s="33">
        <v>1</v>
      </c>
      <c r="F19" s="33">
        <v>5</v>
      </c>
      <c r="G19" s="33">
        <v>1</v>
      </c>
      <c r="H19" s="33">
        <v>1</v>
      </c>
      <c r="I19" s="36">
        <f t="shared" si="0"/>
        <v>28</v>
      </c>
      <c r="J19" s="37">
        <v>37</v>
      </c>
      <c r="K19" s="38">
        <f t="shared" si="1"/>
        <v>0.7567567567567568</v>
      </c>
    </row>
    <row r="20" spans="1:11" ht="12.75">
      <c r="A20" s="34">
        <v>2</v>
      </c>
      <c r="B20" s="35" t="s">
        <v>30</v>
      </c>
      <c r="C20" s="36" t="s">
        <v>27</v>
      </c>
      <c r="D20" s="33">
        <v>12</v>
      </c>
      <c r="E20" s="33">
        <v>7</v>
      </c>
      <c r="F20" s="33">
        <v>28</v>
      </c>
      <c r="G20" s="33">
        <v>0</v>
      </c>
      <c r="H20" s="33">
        <v>0</v>
      </c>
      <c r="I20" s="36">
        <f t="shared" si="0"/>
        <v>47</v>
      </c>
      <c r="J20" s="37">
        <v>240</v>
      </c>
      <c r="K20" s="38">
        <f t="shared" si="1"/>
        <v>0.19583333333333333</v>
      </c>
    </row>
    <row r="21" spans="1:11" ht="12.75">
      <c r="A21" s="34">
        <v>2</v>
      </c>
      <c r="B21" s="35" t="s">
        <v>31</v>
      </c>
      <c r="C21" s="36" t="s">
        <v>27</v>
      </c>
      <c r="D21" s="33">
        <v>10</v>
      </c>
      <c r="E21" s="33">
        <v>10</v>
      </c>
      <c r="F21" s="33">
        <v>35</v>
      </c>
      <c r="G21" s="33">
        <v>0</v>
      </c>
      <c r="H21" s="33">
        <v>0</v>
      </c>
      <c r="I21" s="36">
        <f t="shared" si="0"/>
        <v>55</v>
      </c>
      <c r="J21" s="37">
        <v>235</v>
      </c>
      <c r="K21" s="38">
        <f t="shared" si="1"/>
        <v>0.23404255319148937</v>
      </c>
    </row>
    <row r="22" spans="1:11" ht="12.75">
      <c r="A22" s="34">
        <v>3</v>
      </c>
      <c r="B22" s="35" t="s">
        <v>32</v>
      </c>
      <c r="C22" s="36" t="s">
        <v>25</v>
      </c>
      <c r="D22" s="33">
        <v>40</v>
      </c>
      <c r="E22" s="33">
        <v>1</v>
      </c>
      <c r="F22" s="33">
        <v>9</v>
      </c>
      <c r="G22" s="33">
        <v>1</v>
      </c>
      <c r="H22" s="33">
        <v>0</v>
      </c>
      <c r="I22" s="36">
        <f t="shared" si="0"/>
        <v>51</v>
      </c>
      <c r="J22" s="37">
        <v>64</v>
      </c>
      <c r="K22" s="38">
        <f t="shared" si="1"/>
        <v>0.796875</v>
      </c>
    </row>
    <row r="23" spans="1:11" ht="12.75">
      <c r="A23" s="34">
        <v>4</v>
      </c>
      <c r="B23" s="35" t="s">
        <v>33</v>
      </c>
      <c r="C23" s="36" t="s">
        <v>25</v>
      </c>
      <c r="D23" s="33">
        <v>62</v>
      </c>
      <c r="E23" s="33">
        <v>3</v>
      </c>
      <c r="F23" s="33">
        <v>11</v>
      </c>
      <c r="G23" s="33">
        <v>0</v>
      </c>
      <c r="H23" s="33">
        <v>3</v>
      </c>
      <c r="I23" s="36">
        <f t="shared" si="0"/>
        <v>79</v>
      </c>
      <c r="J23" s="37">
        <v>124</v>
      </c>
      <c r="K23" s="38">
        <f t="shared" si="1"/>
        <v>0.6370967741935484</v>
      </c>
    </row>
    <row r="24" spans="1:11" ht="12.75">
      <c r="A24" s="34">
        <v>5</v>
      </c>
      <c r="B24" s="35" t="s">
        <v>34</v>
      </c>
      <c r="C24" s="36" t="s">
        <v>23</v>
      </c>
      <c r="D24" s="33">
        <v>15</v>
      </c>
      <c r="E24" s="33">
        <v>23</v>
      </c>
      <c r="F24" s="33">
        <v>31</v>
      </c>
      <c r="G24" s="33">
        <v>0</v>
      </c>
      <c r="H24" s="33">
        <v>2</v>
      </c>
      <c r="I24" s="36">
        <f t="shared" si="0"/>
        <v>71</v>
      </c>
      <c r="J24" s="37">
        <v>114</v>
      </c>
      <c r="K24" s="38">
        <f t="shared" si="1"/>
        <v>0.6228070175438597</v>
      </c>
    </row>
    <row r="25" spans="1:11" ht="12.75">
      <c r="A25" s="34">
        <v>5</v>
      </c>
      <c r="B25" s="35" t="s">
        <v>35</v>
      </c>
      <c r="C25" s="36" t="s">
        <v>25</v>
      </c>
      <c r="D25" s="33">
        <v>26</v>
      </c>
      <c r="E25" s="33">
        <v>4</v>
      </c>
      <c r="F25" s="33">
        <v>3</v>
      </c>
      <c r="G25" s="33">
        <v>1</v>
      </c>
      <c r="H25" s="33">
        <v>0</v>
      </c>
      <c r="I25" s="36">
        <f t="shared" si="0"/>
        <v>34</v>
      </c>
      <c r="J25" s="37">
        <v>60</v>
      </c>
      <c r="K25" s="38">
        <f t="shared" si="1"/>
        <v>0.5666666666666667</v>
      </c>
    </row>
    <row r="26" spans="1:11" ht="12.75">
      <c r="A26" s="34">
        <v>5</v>
      </c>
      <c r="B26" s="35" t="s">
        <v>36</v>
      </c>
      <c r="C26" s="36" t="s">
        <v>27</v>
      </c>
      <c r="D26" s="33">
        <v>7</v>
      </c>
      <c r="E26" s="33">
        <v>2</v>
      </c>
      <c r="F26" s="33">
        <v>2</v>
      </c>
      <c r="G26" s="33">
        <v>0</v>
      </c>
      <c r="H26" s="33">
        <v>0</v>
      </c>
      <c r="I26" s="36">
        <f t="shared" si="0"/>
        <v>11</v>
      </c>
      <c r="J26" s="37">
        <v>217</v>
      </c>
      <c r="K26" s="38">
        <f t="shared" si="1"/>
        <v>0.05069124423963134</v>
      </c>
    </row>
    <row r="27" spans="1:11" ht="12.75">
      <c r="A27" s="34">
        <v>5</v>
      </c>
      <c r="B27" s="35" t="s">
        <v>37</v>
      </c>
      <c r="C27" s="36" t="s">
        <v>27</v>
      </c>
      <c r="D27" s="33">
        <v>9</v>
      </c>
      <c r="E27" s="33">
        <v>4</v>
      </c>
      <c r="F27" s="33">
        <v>4</v>
      </c>
      <c r="G27" s="33">
        <v>0</v>
      </c>
      <c r="H27" s="33">
        <v>0</v>
      </c>
      <c r="I27" s="36">
        <f t="shared" si="0"/>
        <v>17</v>
      </c>
      <c r="J27" s="37">
        <v>220</v>
      </c>
      <c r="K27" s="38">
        <f t="shared" si="1"/>
        <v>0.07727272727272727</v>
      </c>
    </row>
    <row r="28" spans="1:11" ht="12.75">
      <c r="A28" s="34">
        <v>5</v>
      </c>
      <c r="B28" s="35" t="s">
        <v>38</v>
      </c>
      <c r="C28" s="36" t="s">
        <v>27</v>
      </c>
      <c r="D28" s="33">
        <v>10</v>
      </c>
      <c r="E28" s="33">
        <v>3</v>
      </c>
      <c r="F28" s="33">
        <v>8</v>
      </c>
      <c r="G28" s="33">
        <v>1</v>
      </c>
      <c r="H28" s="33">
        <v>0</v>
      </c>
      <c r="I28" s="36">
        <f t="shared" si="0"/>
        <v>22</v>
      </c>
      <c r="J28" s="37">
        <v>220</v>
      </c>
      <c r="K28" s="38">
        <f t="shared" si="1"/>
        <v>0.1</v>
      </c>
    </row>
    <row r="29" spans="1:11" ht="12.75">
      <c r="A29" s="34">
        <v>5</v>
      </c>
      <c r="B29" s="35" t="s">
        <v>39</v>
      </c>
      <c r="C29" s="36" t="s">
        <v>27</v>
      </c>
      <c r="D29" s="33">
        <v>9</v>
      </c>
      <c r="E29" s="33">
        <v>3</v>
      </c>
      <c r="F29" s="33">
        <v>2</v>
      </c>
      <c r="G29" s="33">
        <v>0</v>
      </c>
      <c r="H29" s="33">
        <v>0</v>
      </c>
      <c r="I29" s="36">
        <f t="shared" si="0"/>
        <v>14</v>
      </c>
      <c r="J29" s="37">
        <v>219</v>
      </c>
      <c r="K29" s="38">
        <f t="shared" si="1"/>
        <v>0.0639269406392694</v>
      </c>
    </row>
    <row r="30" spans="1:11" ht="12.75">
      <c r="A30" s="34">
        <v>5</v>
      </c>
      <c r="B30" s="35" t="s">
        <v>40</v>
      </c>
      <c r="C30" s="36" t="s">
        <v>27</v>
      </c>
      <c r="D30" s="33">
        <v>5</v>
      </c>
      <c r="E30" s="33">
        <v>4</v>
      </c>
      <c r="F30" s="33">
        <v>6</v>
      </c>
      <c r="G30" s="33">
        <v>1</v>
      </c>
      <c r="H30" s="33">
        <v>0</v>
      </c>
      <c r="I30" s="36">
        <f t="shared" si="0"/>
        <v>16</v>
      </c>
      <c r="J30" s="37">
        <v>220</v>
      </c>
      <c r="K30" s="38">
        <f t="shared" si="1"/>
        <v>0.07272727272727272</v>
      </c>
    </row>
    <row r="31" spans="1:11" ht="12.75">
      <c r="A31" s="34">
        <v>5</v>
      </c>
      <c r="B31" s="35" t="s">
        <v>41</v>
      </c>
      <c r="C31" s="36" t="s">
        <v>27</v>
      </c>
      <c r="D31" s="33">
        <v>7</v>
      </c>
      <c r="E31" s="33">
        <v>5</v>
      </c>
      <c r="F31" s="33">
        <v>5</v>
      </c>
      <c r="G31" s="33">
        <v>0</v>
      </c>
      <c r="H31" s="33">
        <v>0</v>
      </c>
      <c r="I31" s="36">
        <f t="shared" si="0"/>
        <v>17</v>
      </c>
      <c r="J31" s="37">
        <v>219</v>
      </c>
      <c r="K31" s="38">
        <f t="shared" si="1"/>
        <v>0.0776255707762557</v>
      </c>
    </row>
    <row r="32" spans="1:11" ht="12.75">
      <c r="A32" s="34">
        <v>5</v>
      </c>
      <c r="B32" s="35" t="s">
        <v>42</v>
      </c>
      <c r="C32" s="36" t="s">
        <v>27</v>
      </c>
      <c r="D32" s="33">
        <v>5</v>
      </c>
      <c r="E32" s="33">
        <v>1</v>
      </c>
      <c r="F32" s="33">
        <v>7</v>
      </c>
      <c r="G32" s="33">
        <v>0</v>
      </c>
      <c r="H32" s="33">
        <v>0</v>
      </c>
      <c r="I32" s="36">
        <f t="shared" si="0"/>
        <v>13</v>
      </c>
      <c r="J32" s="37">
        <v>211</v>
      </c>
      <c r="K32" s="38">
        <f t="shared" si="1"/>
        <v>0.061611374407582936</v>
      </c>
    </row>
    <row r="33" spans="1:11" ht="12.75">
      <c r="A33" s="34">
        <v>6</v>
      </c>
      <c r="B33" s="35" t="s">
        <v>43</v>
      </c>
      <c r="C33" s="36" t="s">
        <v>23</v>
      </c>
      <c r="D33" s="33">
        <v>7</v>
      </c>
      <c r="E33" s="33">
        <v>8</v>
      </c>
      <c r="F33" s="33">
        <v>6</v>
      </c>
      <c r="G33" s="33">
        <v>0</v>
      </c>
      <c r="H33" s="33">
        <v>1</v>
      </c>
      <c r="I33" s="36">
        <f t="shared" si="0"/>
        <v>22</v>
      </c>
      <c r="J33" s="37">
        <v>44</v>
      </c>
      <c r="K33" s="38">
        <f t="shared" si="1"/>
        <v>0.5</v>
      </c>
    </row>
    <row r="34" spans="1:11" ht="12.75">
      <c r="A34" s="34">
        <v>6</v>
      </c>
      <c r="B34" s="35" t="s">
        <v>44</v>
      </c>
      <c r="C34" s="36" t="s">
        <v>25</v>
      </c>
      <c r="D34" s="33">
        <v>28</v>
      </c>
      <c r="E34" s="33">
        <v>2</v>
      </c>
      <c r="F34" s="33">
        <v>4</v>
      </c>
      <c r="G34" s="33">
        <v>1</v>
      </c>
      <c r="H34" s="33">
        <v>2</v>
      </c>
      <c r="I34" s="36">
        <f t="shared" si="0"/>
        <v>37</v>
      </c>
      <c r="J34" s="37">
        <v>46</v>
      </c>
      <c r="K34" s="38">
        <f t="shared" si="1"/>
        <v>0.8043478260869565</v>
      </c>
    </row>
    <row r="35" spans="1:11" ht="12.75">
      <c r="A35" s="34">
        <v>6</v>
      </c>
      <c r="B35" s="35" t="s">
        <v>45</v>
      </c>
      <c r="C35" s="36" t="s">
        <v>27</v>
      </c>
      <c r="D35" s="33">
        <v>9</v>
      </c>
      <c r="E35" s="33">
        <v>1</v>
      </c>
      <c r="F35" s="33">
        <v>1</v>
      </c>
      <c r="G35" s="33">
        <v>0</v>
      </c>
      <c r="H35" s="33">
        <v>0</v>
      </c>
      <c r="I35" s="36">
        <f t="shared" si="0"/>
        <v>11</v>
      </c>
      <c r="J35" s="37">
        <v>229</v>
      </c>
      <c r="K35" s="38">
        <f t="shared" si="1"/>
        <v>0.048034934497816595</v>
      </c>
    </row>
    <row r="36" spans="1:11" ht="12.75">
      <c r="A36" s="34">
        <v>6</v>
      </c>
      <c r="B36" s="35" t="s">
        <v>46</v>
      </c>
      <c r="C36" s="36" t="s">
        <v>27</v>
      </c>
      <c r="D36" s="33">
        <v>14</v>
      </c>
      <c r="E36" s="33">
        <v>2</v>
      </c>
      <c r="F36" s="33">
        <v>5</v>
      </c>
      <c r="G36" s="33">
        <v>0</v>
      </c>
      <c r="H36" s="33">
        <v>1</v>
      </c>
      <c r="I36" s="36">
        <f t="shared" si="0"/>
        <v>22</v>
      </c>
      <c r="J36" s="37">
        <v>226</v>
      </c>
      <c r="K36" s="38">
        <f t="shared" si="1"/>
        <v>0.09734513274336283</v>
      </c>
    </row>
    <row r="37" spans="1:11" ht="12.75">
      <c r="A37" s="34">
        <v>6</v>
      </c>
      <c r="B37" s="35" t="s">
        <v>47</v>
      </c>
      <c r="C37" s="36" t="s">
        <v>27</v>
      </c>
      <c r="D37" s="33">
        <v>13</v>
      </c>
      <c r="E37" s="33">
        <v>2</v>
      </c>
      <c r="F37" s="33">
        <v>3</v>
      </c>
      <c r="G37" s="33">
        <v>0</v>
      </c>
      <c r="H37" s="33">
        <v>0</v>
      </c>
      <c r="I37" s="36">
        <f t="shared" si="0"/>
        <v>18</v>
      </c>
      <c r="J37" s="37">
        <v>225</v>
      </c>
      <c r="K37" s="38">
        <f t="shared" si="1"/>
        <v>0.08</v>
      </c>
    </row>
    <row r="38" spans="1:11" ht="12.75">
      <c r="A38" s="34">
        <v>6</v>
      </c>
      <c r="B38" s="35" t="s">
        <v>48</v>
      </c>
      <c r="C38" s="36" t="s">
        <v>27</v>
      </c>
      <c r="D38" s="33">
        <v>13</v>
      </c>
      <c r="E38" s="33">
        <v>3</v>
      </c>
      <c r="F38" s="33">
        <v>1</v>
      </c>
      <c r="G38" s="33">
        <v>0</v>
      </c>
      <c r="H38" s="33">
        <v>0</v>
      </c>
      <c r="I38" s="36">
        <f t="shared" si="0"/>
        <v>17</v>
      </c>
      <c r="J38" s="37">
        <v>223</v>
      </c>
      <c r="K38" s="38">
        <f t="shared" si="1"/>
        <v>0.07623318385650224</v>
      </c>
    </row>
    <row r="39" spans="1:11" ht="12.75">
      <c r="A39" s="34">
        <v>7</v>
      </c>
      <c r="B39" s="35" t="s">
        <v>49</v>
      </c>
      <c r="C39" s="36" t="s">
        <v>23</v>
      </c>
      <c r="D39" s="33">
        <v>6</v>
      </c>
      <c r="E39" s="33">
        <v>43</v>
      </c>
      <c r="F39" s="33">
        <v>13</v>
      </c>
      <c r="G39" s="33">
        <v>0</v>
      </c>
      <c r="H39" s="33">
        <v>2</v>
      </c>
      <c r="I39" s="36">
        <f t="shared" si="0"/>
        <v>64</v>
      </c>
      <c r="J39" s="37">
        <v>78</v>
      </c>
      <c r="K39" s="38">
        <f t="shared" si="1"/>
        <v>0.8205128205128205</v>
      </c>
    </row>
    <row r="40" spans="1:11" ht="12.75">
      <c r="A40" s="34">
        <v>7</v>
      </c>
      <c r="B40" s="35" t="s">
        <v>50</v>
      </c>
      <c r="C40" s="36" t="s">
        <v>25</v>
      </c>
      <c r="D40" s="33">
        <v>35</v>
      </c>
      <c r="E40" s="33">
        <v>8</v>
      </c>
      <c r="F40" s="33">
        <v>1</v>
      </c>
      <c r="G40" s="33">
        <v>1</v>
      </c>
      <c r="H40" s="33">
        <v>2</v>
      </c>
      <c r="I40" s="36">
        <f t="shared" si="0"/>
        <v>47</v>
      </c>
      <c r="J40" s="37">
        <v>55</v>
      </c>
      <c r="K40" s="38">
        <f t="shared" si="1"/>
        <v>0.8545454545454545</v>
      </c>
    </row>
    <row r="41" spans="1:11" ht="12.75">
      <c r="A41" s="34">
        <v>7</v>
      </c>
      <c r="B41" s="35" t="s">
        <v>51</v>
      </c>
      <c r="C41" s="36" t="s">
        <v>27</v>
      </c>
      <c r="D41" s="33">
        <v>8</v>
      </c>
      <c r="E41" s="33">
        <v>28</v>
      </c>
      <c r="F41" s="33">
        <v>4</v>
      </c>
      <c r="G41" s="33">
        <v>0</v>
      </c>
      <c r="H41" s="33">
        <v>0</v>
      </c>
      <c r="I41" s="36">
        <f t="shared" si="0"/>
        <v>40</v>
      </c>
      <c r="J41" s="37">
        <v>219</v>
      </c>
      <c r="K41" s="38">
        <f t="shared" si="1"/>
        <v>0.182648401826484</v>
      </c>
    </row>
    <row r="42" spans="1:11" ht="12.75">
      <c r="A42" s="34">
        <v>7</v>
      </c>
      <c r="B42" s="35" t="s">
        <v>52</v>
      </c>
      <c r="C42" s="36" t="s">
        <v>27</v>
      </c>
      <c r="D42" s="33">
        <v>5</v>
      </c>
      <c r="E42" s="33">
        <v>17</v>
      </c>
      <c r="F42" s="33">
        <v>1</v>
      </c>
      <c r="G42" s="33">
        <v>0</v>
      </c>
      <c r="H42" s="33">
        <v>1</v>
      </c>
      <c r="I42" s="36">
        <f t="shared" si="0"/>
        <v>24</v>
      </c>
      <c r="J42" s="37">
        <v>220</v>
      </c>
      <c r="K42" s="38">
        <f t="shared" si="1"/>
        <v>0.10909090909090909</v>
      </c>
    </row>
    <row r="43" spans="1:11" ht="12.75">
      <c r="A43" s="34">
        <v>7</v>
      </c>
      <c r="B43" s="35" t="s">
        <v>53</v>
      </c>
      <c r="C43" s="36" t="s">
        <v>27</v>
      </c>
      <c r="D43" s="33">
        <v>5</v>
      </c>
      <c r="E43" s="33">
        <v>23</v>
      </c>
      <c r="F43" s="33">
        <v>8</v>
      </c>
      <c r="G43" s="33">
        <v>0</v>
      </c>
      <c r="H43" s="33">
        <v>0</v>
      </c>
      <c r="I43" s="36">
        <f t="shared" si="0"/>
        <v>36</v>
      </c>
      <c r="J43" s="37">
        <v>220</v>
      </c>
      <c r="K43" s="38">
        <f t="shared" si="1"/>
        <v>0.16363636363636364</v>
      </c>
    </row>
    <row r="44" spans="1:11" ht="12.75">
      <c r="A44" s="34">
        <v>7</v>
      </c>
      <c r="B44" s="35" t="s">
        <v>54</v>
      </c>
      <c r="C44" s="36" t="s">
        <v>27</v>
      </c>
      <c r="D44" s="33">
        <v>11</v>
      </c>
      <c r="E44" s="33">
        <v>26</v>
      </c>
      <c r="F44" s="33">
        <v>1</v>
      </c>
      <c r="G44" s="33">
        <v>0</v>
      </c>
      <c r="H44" s="33">
        <v>0</v>
      </c>
      <c r="I44" s="36">
        <f t="shared" si="0"/>
        <v>38</v>
      </c>
      <c r="J44" s="37">
        <v>220</v>
      </c>
      <c r="K44" s="38">
        <f t="shared" si="1"/>
        <v>0.17272727272727273</v>
      </c>
    </row>
    <row r="45" spans="1:11" ht="12.75">
      <c r="A45" s="34">
        <v>7</v>
      </c>
      <c r="B45" s="35" t="s">
        <v>55</v>
      </c>
      <c r="C45" s="36" t="s">
        <v>27</v>
      </c>
      <c r="D45" s="33">
        <v>7</v>
      </c>
      <c r="E45" s="33">
        <v>22</v>
      </c>
      <c r="F45" s="33">
        <v>5</v>
      </c>
      <c r="G45" s="33">
        <v>0</v>
      </c>
      <c r="H45" s="33">
        <v>0</v>
      </c>
      <c r="I45" s="36">
        <f t="shared" si="0"/>
        <v>34</v>
      </c>
      <c r="J45" s="37">
        <v>220</v>
      </c>
      <c r="K45" s="38">
        <f t="shared" si="1"/>
        <v>0.15454545454545454</v>
      </c>
    </row>
    <row r="46" spans="1:11" ht="12.75">
      <c r="A46" s="34">
        <v>7</v>
      </c>
      <c r="B46" s="35" t="s">
        <v>56</v>
      </c>
      <c r="C46" s="36" t="s">
        <v>27</v>
      </c>
      <c r="D46" s="33">
        <v>7</v>
      </c>
      <c r="E46" s="33">
        <v>22</v>
      </c>
      <c r="F46" s="33">
        <v>5</v>
      </c>
      <c r="G46" s="33">
        <v>0</v>
      </c>
      <c r="H46" s="33">
        <v>1</v>
      </c>
      <c r="I46" s="36">
        <f t="shared" si="0"/>
        <v>35</v>
      </c>
      <c r="J46" s="37">
        <v>202</v>
      </c>
      <c r="K46" s="38">
        <f t="shared" si="1"/>
        <v>0.17326732673267325</v>
      </c>
    </row>
    <row r="47" spans="1:11" ht="12.75">
      <c r="A47" s="34">
        <v>8</v>
      </c>
      <c r="B47" s="35" t="s">
        <v>57</v>
      </c>
      <c r="C47" s="36" t="s">
        <v>23</v>
      </c>
      <c r="D47" s="33">
        <v>8</v>
      </c>
      <c r="E47" s="33">
        <v>75</v>
      </c>
      <c r="F47" s="33">
        <v>41</v>
      </c>
      <c r="G47" s="33">
        <v>2</v>
      </c>
      <c r="H47" s="33">
        <v>3</v>
      </c>
      <c r="I47" s="36">
        <f t="shared" si="0"/>
        <v>129</v>
      </c>
      <c r="J47" s="37">
        <v>160</v>
      </c>
      <c r="K47" s="38">
        <f t="shared" si="1"/>
        <v>0.80625</v>
      </c>
    </row>
    <row r="48" spans="1:11" ht="12.75">
      <c r="A48" s="34">
        <v>8</v>
      </c>
      <c r="B48" s="35" t="s">
        <v>58</v>
      </c>
      <c r="C48" s="36" t="s">
        <v>23</v>
      </c>
      <c r="D48" s="33">
        <v>5</v>
      </c>
      <c r="E48" s="33">
        <v>64</v>
      </c>
      <c r="F48" s="33">
        <v>41</v>
      </c>
      <c r="G48" s="33">
        <v>1</v>
      </c>
      <c r="H48" s="33">
        <v>1</v>
      </c>
      <c r="I48" s="36">
        <f t="shared" si="0"/>
        <v>112</v>
      </c>
      <c r="J48" s="37">
        <v>148</v>
      </c>
      <c r="K48" s="38">
        <f t="shared" si="1"/>
        <v>0.7567567567567568</v>
      </c>
    </row>
    <row r="49" spans="1:11" ht="12.75">
      <c r="A49" s="34">
        <v>8</v>
      </c>
      <c r="B49" s="35" t="s">
        <v>59</v>
      </c>
      <c r="C49" s="36" t="s">
        <v>25</v>
      </c>
      <c r="D49" s="33">
        <v>70</v>
      </c>
      <c r="E49" s="33">
        <v>22</v>
      </c>
      <c r="F49" s="33">
        <v>10</v>
      </c>
      <c r="G49" s="33">
        <v>0</v>
      </c>
      <c r="H49" s="33">
        <v>0</v>
      </c>
      <c r="I49" s="36">
        <f t="shared" si="0"/>
        <v>102</v>
      </c>
      <c r="J49" s="37">
        <v>147</v>
      </c>
      <c r="K49" s="38">
        <f t="shared" si="1"/>
        <v>0.6938775510204082</v>
      </c>
    </row>
    <row r="50" spans="1:11" ht="12.75">
      <c r="A50" s="34">
        <v>8</v>
      </c>
      <c r="B50" s="35" t="s">
        <v>60</v>
      </c>
      <c r="C50" s="36" t="s">
        <v>27</v>
      </c>
      <c r="D50" s="33">
        <v>2</v>
      </c>
      <c r="E50" s="33">
        <v>15</v>
      </c>
      <c r="F50" s="33">
        <v>2</v>
      </c>
      <c r="G50" s="33">
        <v>0</v>
      </c>
      <c r="H50" s="33">
        <v>0</v>
      </c>
      <c r="I50" s="36">
        <f t="shared" si="0"/>
        <v>19</v>
      </c>
      <c r="J50" s="37">
        <v>250</v>
      </c>
      <c r="K50" s="38">
        <f t="shared" si="1"/>
        <v>0.076</v>
      </c>
    </row>
    <row r="51" spans="1:11" ht="12.75">
      <c r="A51" s="34">
        <v>8</v>
      </c>
      <c r="B51" s="35" t="s">
        <v>61</v>
      </c>
      <c r="C51" s="36" t="s">
        <v>27</v>
      </c>
      <c r="D51" s="33">
        <v>3</v>
      </c>
      <c r="E51" s="33">
        <v>15</v>
      </c>
      <c r="F51" s="33">
        <v>9</v>
      </c>
      <c r="G51" s="33">
        <v>0</v>
      </c>
      <c r="H51" s="33">
        <v>0</v>
      </c>
      <c r="I51" s="36">
        <f t="shared" si="0"/>
        <v>27</v>
      </c>
      <c r="J51" s="37">
        <v>249</v>
      </c>
      <c r="K51" s="38">
        <f t="shared" si="1"/>
        <v>0.10843373493975904</v>
      </c>
    </row>
    <row r="52" spans="1:11" ht="12.75">
      <c r="A52" s="34">
        <v>8</v>
      </c>
      <c r="B52" s="35" t="s">
        <v>62</v>
      </c>
      <c r="C52" s="36" t="s">
        <v>27</v>
      </c>
      <c r="D52" s="33">
        <v>0</v>
      </c>
      <c r="E52" s="33">
        <v>25</v>
      </c>
      <c r="F52" s="33">
        <v>2</v>
      </c>
      <c r="G52" s="33">
        <v>0</v>
      </c>
      <c r="H52" s="33">
        <v>0</v>
      </c>
      <c r="I52" s="36">
        <f t="shared" si="0"/>
        <v>27</v>
      </c>
      <c r="J52" s="37">
        <v>250</v>
      </c>
      <c r="K52" s="38">
        <f t="shared" si="1"/>
        <v>0.108</v>
      </c>
    </row>
    <row r="53" spans="1:11" ht="12.75">
      <c r="A53" s="34">
        <v>8</v>
      </c>
      <c r="B53" s="35" t="s">
        <v>63</v>
      </c>
      <c r="C53" s="36" t="s">
        <v>27</v>
      </c>
      <c r="D53" s="33">
        <v>3</v>
      </c>
      <c r="E53" s="33">
        <v>17</v>
      </c>
      <c r="F53" s="33">
        <v>2</v>
      </c>
      <c r="G53" s="33">
        <v>0</v>
      </c>
      <c r="H53" s="33">
        <v>0</v>
      </c>
      <c r="I53" s="36">
        <f t="shared" si="0"/>
        <v>22</v>
      </c>
      <c r="J53" s="37">
        <v>250</v>
      </c>
      <c r="K53" s="38">
        <f t="shared" si="1"/>
        <v>0.088</v>
      </c>
    </row>
    <row r="54" spans="1:11" ht="12.75">
      <c r="A54" s="34">
        <v>8</v>
      </c>
      <c r="B54" s="35" t="s">
        <v>64</v>
      </c>
      <c r="C54" s="36" t="s">
        <v>27</v>
      </c>
      <c r="D54" s="33">
        <v>3</v>
      </c>
      <c r="E54" s="33">
        <v>19</v>
      </c>
      <c r="F54" s="33">
        <v>5</v>
      </c>
      <c r="G54" s="33">
        <v>0</v>
      </c>
      <c r="H54" s="33">
        <v>0</v>
      </c>
      <c r="I54" s="36">
        <f t="shared" si="0"/>
        <v>27</v>
      </c>
      <c r="J54" s="37">
        <v>249</v>
      </c>
      <c r="K54" s="38">
        <f t="shared" si="1"/>
        <v>0.10843373493975904</v>
      </c>
    </row>
    <row r="55" spans="1:11" ht="12.75">
      <c r="A55" s="34">
        <v>8</v>
      </c>
      <c r="B55" s="35" t="s">
        <v>65</v>
      </c>
      <c r="C55" s="36" t="s">
        <v>27</v>
      </c>
      <c r="D55" s="33">
        <v>1</v>
      </c>
      <c r="E55" s="33">
        <v>17</v>
      </c>
      <c r="F55" s="33">
        <v>3</v>
      </c>
      <c r="G55" s="33">
        <v>0</v>
      </c>
      <c r="H55" s="33">
        <v>0</v>
      </c>
      <c r="I55" s="36">
        <f t="shared" si="0"/>
        <v>21</v>
      </c>
      <c r="J55" s="37">
        <v>249</v>
      </c>
      <c r="K55" s="38">
        <f t="shared" si="1"/>
        <v>0.08433734939759036</v>
      </c>
    </row>
    <row r="56" spans="1:11" ht="12.75">
      <c r="A56" s="34">
        <v>8</v>
      </c>
      <c r="B56" s="35" t="s">
        <v>66</v>
      </c>
      <c r="C56" s="36" t="s">
        <v>27</v>
      </c>
      <c r="D56" s="33">
        <v>2</v>
      </c>
      <c r="E56" s="33">
        <v>10</v>
      </c>
      <c r="F56" s="33">
        <v>3</v>
      </c>
      <c r="G56" s="33">
        <v>0</v>
      </c>
      <c r="H56" s="33">
        <v>0</v>
      </c>
      <c r="I56" s="36">
        <f t="shared" si="0"/>
        <v>15</v>
      </c>
      <c r="J56" s="37">
        <v>250</v>
      </c>
      <c r="K56" s="38">
        <f t="shared" si="1"/>
        <v>0.06</v>
      </c>
    </row>
    <row r="57" spans="1:11" ht="12.75">
      <c r="A57" s="34">
        <v>8</v>
      </c>
      <c r="B57" s="35" t="s">
        <v>67</v>
      </c>
      <c r="C57" s="36" t="s">
        <v>27</v>
      </c>
      <c r="D57" s="33">
        <v>2</v>
      </c>
      <c r="E57" s="33">
        <v>18</v>
      </c>
      <c r="F57" s="33">
        <v>3</v>
      </c>
      <c r="G57" s="33">
        <v>0</v>
      </c>
      <c r="H57" s="33">
        <v>0</v>
      </c>
      <c r="I57" s="36">
        <f t="shared" si="0"/>
        <v>23</v>
      </c>
      <c r="J57" s="37">
        <v>250</v>
      </c>
      <c r="K57" s="38">
        <f t="shared" si="1"/>
        <v>0.092</v>
      </c>
    </row>
    <row r="58" spans="1:11" ht="12.75">
      <c r="A58" s="34">
        <v>8</v>
      </c>
      <c r="B58" s="35" t="s">
        <v>68</v>
      </c>
      <c r="C58" s="36" t="s">
        <v>27</v>
      </c>
      <c r="D58" s="33">
        <v>5</v>
      </c>
      <c r="E58" s="33">
        <v>17</v>
      </c>
      <c r="F58" s="33">
        <v>4</v>
      </c>
      <c r="G58" s="33">
        <v>0</v>
      </c>
      <c r="H58" s="33">
        <v>0</v>
      </c>
      <c r="I58" s="36">
        <f t="shared" si="0"/>
        <v>26</v>
      </c>
      <c r="J58" s="37">
        <v>250</v>
      </c>
      <c r="K58" s="38">
        <f t="shared" si="1"/>
        <v>0.104</v>
      </c>
    </row>
    <row r="59" spans="1:11" ht="12.75">
      <c r="A59" s="34">
        <v>8</v>
      </c>
      <c r="B59" s="35" t="s">
        <v>69</v>
      </c>
      <c r="C59" s="36" t="s">
        <v>27</v>
      </c>
      <c r="D59" s="33">
        <v>0</v>
      </c>
      <c r="E59" s="33">
        <v>15</v>
      </c>
      <c r="F59" s="33">
        <v>6</v>
      </c>
      <c r="G59" s="33">
        <v>0</v>
      </c>
      <c r="H59" s="33">
        <v>0</v>
      </c>
      <c r="I59" s="36">
        <f t="shared" si="0"/>
        <v>21</v>
      </c>
      <c r="J59" s="37">
        <v>250</v>
      </c>
      <c r="K59" s="38">
        <f t="shared" si="1"/>
        <v>0.084</v>
      </c>
    </row>
    <row r="60" spans="1:11" ht="12.75">
      <c r="A60" s="34">
        <v>8</v>
      </c>
      <c r="B60" s="35" t="s">
        <v>70</v>
      </c>
      <c r="C60" s="36" t="s">
        <v>27</v>
      </c>
      <c r="D60" s="33">
        <v>4</v>
      </c>
      <c r="E60" s="33">
        <v>14</v>
      </c>
      <c r="F60" s="33">
        <v>5</v>
      </c>
      <c r="G60" s="33">
        <v>0</v>
      </c>
      <c r="H60" s="33">
        <v>0</v>
      </c>
      <c r="I60" s="36">
        <f t="shared" si="0"/>
        <v>23</v>
      </c>
      <c r="J60" s="37">
        <v>250</v>
      </c>
      <c r="K60" s="38">
        <f t="shared" si="1"/>
        <v>0.092</v>
      </c>
    </row>
    <row r="61" spans="1:11" ht="12.75">
      <c r="A61" s="34">
        <v>8</v>
      </c>
      <c r="B61" s="35" t="s">
        <v>71</v>
      </c>
      <c r="C61" s="36" t="s">
        <v>27</v>
      </c>
      <c r="D61" s="33">
        <v>4</v>
      </c>
      <c r="E61" s="33">
        <v>10</v>
      </c>
      <c r="F61" s="33">
        <v>3</v>
      </c>
      <c r="G61" s="33">
        <v>0</v>
      </c>
      <c r="H61" s="33">
        <v>0</v>
      </c>
      <c r="I61" s="36">
        <f t="shared" si="0"/>
        <v>17</v>
      </c>
      <c r="J61" s="37">
        <v>249</v>
      </c>
      <c r="K61" s="38">
        <f t="shared" si="1"/>
        <v>0.06827309236947791</v>
      </c>
    </row>
    <row r="62" spans="1:11" ht="12.75">
      <c r="A62" s="34">
        <v>8</v>
      </c>
      <c r="B62" s="35" t="s">
        <v>72</v>
      </c>
      <c r="C62" s="36" t="s">
        <v>27</v>
      </c>
      <c r="D62" s="33">
        <v>2</v>
      </c>
      <c r="E62" s="33">
        <v>13</v>
      </c>
      <c r="F62" s="33">
        <v>4</v>
      </c>
      <c r="G62" s="33">
        <v>0</v>
      </c>
      <c r="H62" s="33">
        <v>0</v>
      </c>
      <c r="I62" s="36">
        <f t="shared" si="0"/>
        <v>19</v>
      </c>
      <c r="J62" s="37">
        <v>250</v>
      </c>
      <c r="K62" s="38">
        <f t="shared" si="1"/>
        <v>0.076</v>
      </c>
    </row>
    <row r="63" spans="1:11" ht="12.75">
      <c r="A63" s="34">
        <v>8</v>
      </c>
      <c r="B63" s="35" t="s">
        <v>73</v>
      </c>
      <c r="C63" s="36" t="s">
        <v>27</v>
      </c>
      <c r="D63" s="33">
        <v>1</v>
      </c>
      <c r="E63" s="33">
        <v>12</v>
      </c>
      <c r="F63" s="33">
        <v>2</v>
      </c>
      <c r="G63" s="33">
        <v>0</v>
      </c>
      <c r="H63" s="33">
        <v>0</v>
      </c>
      <c r="I63" s="36">
        <f t="shared" si="0"/>
        <v>15</v>
      </c>
      <c r="J63" s="37">
        <v>250</v>
      </c>
      <c r="K63" s="38">
        <f t="shared" si="1"/>
        <v>0.06</v>
      </c>
    </row>
    <row r="64" spans="1:11" ht="12.75">
      <c r="A64" s="34">
        <v>8</v>
      </c>
      <c r="B64" s="35" t="s">
        <v>74</v>
      </c>
      <c r="C64" s="36" t="s">
        <v>27</v>
      </c>
      <c r="D64" s="33">
        <v>2</v>
      </c>
      <c r="E64" s="33">
        <v>9</v>
      </c>
      <c r="F64" s="33">
        <v>10</v>
      </c>
      <c r="G64" s="33">
        <v>0</v>
      </c>
      <c r="H64" s="33">
        <v>0</v>
      </c>
      <c r="I64" s="36">
        <f t="shared" si="0"/>
        <v>21</v>
      </c>
      <c r="J64" s="37">
        <v>250</v>
      </c>
      <c r="K64" s="38">
        <f t="shared" si="1"/>
        <v>0.084</v>
      </c>
    </row>
    <row r="65" spans="1:11" ht="12.75">
      <c r="A65" s="34">
        <v>8</v>
      </c>
      <c r="B65" s="35" t="s">
        <v>75</v>
      </c>
      <c r="C65" s="36" t="s">
        <v>27</v>
      </c>
      <c r="D65" s="33">
        <v>2</v>
      </c>
      <c r="E65" s="33">
        <v>21</v>
      </c>
      <c r="F65" s="33">
        <v>7</v>
      </c>
      <c r="G65" s="33">
        <v>0</v>
      </c>
      <c r="H65" s="33">
        <v>0</v>
      </c>
      <c r="I65" s="36">
        <f t="shared" si="0"/>
        <v>30</v>
      </c>
      <c r="J65" s="37">
        <v>249</v>
      </c>
      <c r="K65" s="38">
        <f t="shared" si="1"/>
        <v>0.12048192771084337</v>
      </c>
    </row>
    <row r="66" spans="1:11" ht="12.75">
      <c r="A66" s="34">
        <v>8</v>
      </c>
      <c r="B66" s="35" t="s">
        <v>76</v>
      </c>
      <c r="C66" s="36" t="s">
        <v>27</v>
      </c>
      <c r="D66" s="33">
        <v>4</v>
      </c>
      <c r="E66" s="33">
        <v>19</v>
      </c>
      <c r="F66" s="33">
        <v>8</v>
      </c>
      <c r="G66" s="33">
        <v>0</v>
      </c>
      <c r="H66" s="33">
        <v>0</v>
      </c>
      <c r="I66" s="36">
        <f t="shared" si="0"/>
        <v>31</v>
      </c>
      <c r="J66" s="37">
        <v>250</v>
      </c>
      <c r="K66" s="38">
        <f t="shared" si="1"/>
        <v>0.124</v>
      </c>
    </row>
    <row r="67" spans="1:11" ht="12.75">
      <c r="A67" s="34">
        <v>8</v>
      </c>
      <c r="B67" s="35" t="s">
        <v>77</v>
      </c>
      <c r="C67" s="36" t="s">
        <v>27</v>
      </c>
      <c r="D67" s="33">
        <v>0</v>
      </c>
      <c r="E67" s="33">
        <v>7</v>
      </c>
      <c r="F67" s="33">
        <v>8</v>
      </c>
      <c r="G67" s="33">
        <v>0</v>
      </c>
      <c r="H67" s="33">
        <v>0</v>
      </c>
      <c r="I67" s="36">
        <f t="shared" si="0"/>
        <v>15</v>
      </c>
      <c r="J67" s="37">
        <v>250</v>
      </c>
      <c r="K67" s="38">
        <f t="shared" si="1"/>
        <v>0.06</v>
      </c>
    </row>
    <row r="68" spans="1:11" ht="12.75">
      <c r="A68" s="34">
        <v>8</v>
      </c>
      <c r="B68" s="35" t="s">
        <v>78</v>
      </c>
      <c r="C68" s="36" t="s">
        <v>27</v>
      </c>
      <c r="D68" s="33">
        <v>5</v>
      </c>
      <c r="E68" s="33">
        <v>17</v>
      </c>
      <c r="F68" s="33">
        <v>2</v>
      </c>
      <c r="G68" s="33">
        <v>0</v>
      </c>
      <c r="H68" s="33">
        <v>0</v>
      </c>
      <c r="I68" s="36">
        <f t="shared" si="0"/>
        <v>24</v>
      </c>
      <c r="J68" s="37">
        <v>220</v>
      </c>
      <c r="K68" s="38">
        <f t="shared" si="1"/>
        <v>0.10909090909090909</v>
      </c>
    </row>
    <row r="69" spans="1:11" ht="12.75">
      <c r="A69" s="34">
        <v>9</v>
      </c>
      <c r="B69" s="35" t="s">
        <v>79</v>
      </c>
      <c r="C69" s="36" t="s">
        <v>23</v>
      </c>
      <c r="D69" s="33">
        <v>7</v>
      </c>
      <c r="E69" s="33">
        <v>9</v>
      </c>
      <c r="F69" s="33">
        <v>29</v>
      </c>
      <c r="G69" s="33">
        <v>0</v>
      </c>
      <c r="H69" s="33">
        <v>0</v>
      </c>
      <c r="I69" s="36">
        <f t="shared" si="0"/>
        <v>45</v>
      </c>
      <c r="J69" s="37">
        <v>58</v>
      </c>
      <c r="K69" s="38">
        <f t="shared" si="1"/>
        <v>0.7758620689655172</v>
      </c>
    </row>
    <row r="70" spans="1:11" ht="12.75">
      <c r="A70" s="34">
        <v>9</v>
      </c>
      <c r="B70" s="35" t="s">
        <v>80</v>
      </c>
      <c r="C70" s="36" t="s">
        <v>25</v>
      </c>
      <c r="D70" s="33">
        <v>34</v>
      </c>
      <c r="E70" s="33">
        <v>0</v>
      </c>
      <c r="F70" s="33">
        <v>4</v>
      </c>
      <c r="G70" s="33">
        <v>0</v>
      </c>
      <c r="H70" s="33">
        <v>0</v>
      </c>
      <c r="I70" s="36">
        <f t="shared" si="0"/>
        <v>38</v>
      </c>
      <c r="J70" s="37">
        <v>50</v>
      </c>
      <c r="K70" s="38">
        <f t="shared" si="1"/>
        <v>0.76</v>
      </c>
    </row>
    <row r="71" spans="1:11" ht="12.75">
      <c r="A71" s="34">
        <v>9</v>
      </c>
      <c r="B71" s="35" t="s">
        <v>81</v>
      </c>
      <c r="C71" s="36" t="s">
        <v>27</v>
      </c>
      <c r="D71" s="33">
        <v>29</v>
      </c>
      <c r="E71" s="33">
        <v>8</v>
      </c>
      <c r="F71" s="33">
        <v>129</v>
      </c>
      <c r="G71" s="33">
        <v>0</v>
      </c>
      <c r="H71" s="33">
        <v>0</v>
      </c>
      <c r="I71" s="36">
        <f t="shared" si="0"/>
        <v>166</v>
      </c>
      <c r="J71" s="37">
        <v>174</v>
      </c>
      <c r="K71" s="38">
        <f t="shared" si="1"/>
        <v>0.9540229885057471</v>
      </c>
    </row>
    <row r="72" spans="1:11" ht="12.75">
      <c r="A72" s="34">
        <v>9</v>
      </c>
      <c r="B72" s="35" t="s">
        <v>82</v>
      </c>
      <c r="C72" s="36" t="s">
        <v>27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6">
        <f t="shared" si="0"/>
        <v>0</v>
      </c>
      <c r="J72" s="37">
        <v>174</v>
      </c>
      <c r="K72" s="38">
        <f t="shared" si="1"/>
        <v>0</v>
      </c>
    </row>
    <row r="73" spans="1:11" ht="12.75">
      <c r="A73" s="34">
        <v>9</v>
      </c>
      <c r="B73" s="35" t="s">
        <v>83</v>
      </c>
      <c r="C73" s="36" t="s">
        <v>27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6">
        <f t="shared" si="0"/>
        <v>0</v>
      </c>
      <c r="J73" s="37">
        <v>165</v>
      </c>
      <c r="K73" s="38">
        <f t="shared" si="1"/>
        <v>0</v>
      </c>
    </row>
    <row r="74" spans="1:11" ht="12.75">
      <c r="A74" s="34">
        <v>10</v>
      </c>
      <c r="B74" s="35" t="s">
        <v>84</v>
      </c>
      <c r="C74" s="36" t="s">
        <v>23</v>
      </c>
      <c r="D74" s="33">
        <v>9</v>
      </c>
      <c r="E74" s="33">
        <v>54</v>
      </c>
      <c r="F74" s="33">
        <v>19</v>
      </c>
      <c r="G74" s="33">
        <v>0</v>
      </c>
      <c r="H74" s="33">
        <v>0</v>
      </c>
      <c r="I74" s="36">
        <f t="shared" si="0"/>
        <v>82</v>
      </c>
      <c r="J74" s="37">
        <v>100</v>
      </c>
      <c r="K74" s="38">
        <f t="shared" si="1"/>
        <v>0.82</v>
      </c>
    </row>
    <row r="75" spans="1:11" ht="12.75">
      <c r="A75" s="34">
        <v>10</v>
      </c>
      <c r="B75" s="35" t="s">
        <v>85</v>
      </c>
      <c r="C75" s="36" t="s">
        <v>25</v>
      </c>
      <c r="D75" s="33">
        <v>67</v>
      </c>
      <c r="E75" s="33">
        <v>9</v>
      </c>
      <c r="F75" s="33">
        <v>6</v>
      </c>
      <c r="G75" s="33">
        <v>2</v>
      </c>
      <c r="H75" s="33">
        <v>6</v>
      </c>
      <c r="I75" s="36">
        <f t="shared" si="0"/>
        <v>90</v>
      </c>
      <c r="J75" s="37">
        <v>127</v>
      </c>
      <c r="K75" s="38">
        <f t="shared" si="1"/>
        <v>0.7086614173228346</v>
      </c>
    </row>
    <row r="76" spans="1:11" ht="12.75">
      <c r="A76" s="34">
        <v>10</v>
      </c>
      <c r="B76" s="35" t="s">
        <v>86</v>
      </c>
      <c r="C76" s="36" t="s">
        <v>27</v>
      </c>
      <c r="D76" s="33">
        <v>4</v>
      </c>
      <c r="E76" s="33">
        <v>7</v>
      </c>
      <c r="F76" s="33">
        <v>2</v>
      </c>
      <c r="G76" s="33">
        <v>0</v>
      </c>
      <c r="H76" s="33">
        <v>0</v>
      </c>
      <c r="I76" s="36">
        <f t="shared" si="0"/>
        <v>13</v>
      </c>
      <c r="J76" s="37">
        <v>225</v>
      </c>
      <c r="K76" s="38">
        <f t="shared" si="1"/>
        <v>0.057777777777777775</v>
      </c>
    </row>
    <row r="77" spans="1:11" ht="12.75">
      <c r="A77" s="34">
        <v>10</v>
      </c>
      <c r="B77" s="35" t="s">
        <v>87</v>
      </c>
      <c r="C77" s="36" t="s">
        <v>27</v>
      </c>
      <c r="D77" s="33">
        <v>2</v>
      </c>
      <c r="E77" s="33">
        <v>8</v>
      </c>
      <c r="F77" s="33">
        <v>2</v>
      </c>
      <c r="G77" s="33">
        <v>1</v>
      </c>
      <c r="H77" s="33">
        <v>0</v>
      </c>
      <c r="I77" s="36">
        <f t="shared" si="0"/>
        <v>13</v>
      </c>
      <c r="J77" s="37">
        <v>225</v>
      </c>
      <c r="K77" s="38">
        <f t="shared" si="1"/>
        <v>0.057777777777777775</v>
      </c>
    </row>
    <row r="78" spans="1:11" ht="12.75">
      <c r="A78" s="34">
        <v>10</v>
      </c>
      <c r="B78" s="35" t="s">
        <v>88</v>
      </c>
      <c r="C78" s="36" t="s">
        <v>27</v>
      </c>
      <c r="D78" s="33">
        <v>2</v>
      </c>
      <c r="E78" s="33">
        <v>10</v>
      </c>
      <c r="F78" s="33">
        <v>0</v>
      </c>
      <c r="G78" s="33">
        <v>0</v>
      </c>
      <c r="H78" s="33">
        <v>0</v>
      </c>
      <c r="I78" s="36">
        <f t="shared" si="0"/>
        <v>12</v>
      </c>
      <c r="J78" s="37">
        <v>224</v>
      </c>
      <c r="K78" s="38">
        <f t="shared" si="1"/>
        <v>0.05357142857142857</v>
      </c>
    </row>
    <row r="79" spans="1:11" ht="12.75">
      <c r="A79" s="34">
        <v>10</v>
      </c>
      <c r="B79" s="35" t="s">
        <v>89</v>
      </c>
      <c r="C79" s="36" t="s">
        <v>27</v>
      </c>
      <c r="D79" s="33">
        <v>3</v>
      </c>
      <c r="E79" s="33">
        <v>10</v>
      </c>
      <c r="F79" s="33">
        <v>0</v>
      </c>
      <c r="G79" s="33">
        <v>0</v>
      </c>
      <c r="H79" s="33">
        <v>0</v>
      </c>
      <c r="I79" s="36">
        <f aca="true" t="shared" si="2" ref="I79:I142">SUM(D79:H79)</f>
        <v>13</v>
      </c>
      <c r="J79" s="37">
        <v>223</v>
      </c>
      <c r="K79" s="38">
        <f aca="true" t="shared" si="3" ref="K79:K142">I79/J79</f>
        <v>0.05829596412556054</v>
      </c>
    </row>
    <row r="80" spans="1:11" ht="12.75">
      <c r="A80" s="34">
        <v>11</v>
      </c>
      <c r="B80" s="35" t="s">
        <v>90</v>
      </c>
      <c r="C80" s="36" t="s">
        <v>23</v>
      </c>
      <c r="D80" s="33">
        <v>9</v>
      </c>
      <c r="E80" s="33">
        <v>32</v>
      </c>
      <c r="F80" s="33">
        <v>30</v>
      </c>
      <c r="G80" s="33">
        <v>2</v>
      </c>
      <c r="H80" s="33">
        <v>1</v>
      </c>
      <c r="I80" s="36">
        <f t="shared" si="2"/>
        <v>74</v>
      </c>
      <c r="J80" s="37">
        <v>99</v>
      </c>
      <c r="K80" s="38">
        <f t="shared" si="3"/>
        <v>0.7474747474747475</v>
      </c>
    </row>
    <row r="81" spans="1:11" ht="12.75">
      <c r="A81" s="34">
        <v>11</v>
      </c>
      <c r="B81" s="35" t="s">
        <v>91</v>
      </c>
      <c r="C81" s="36" t="s">
        <v>25</v>
      </c>
      <c r="D81" s="33">
        <v>36</v>
      </c>
      <c r="E81" s="33">
        <v>5</v>
      </c>
      <c r="F81" s="33">
        <v>0</v>
      </c>
      <c r="G81" s="33">
        <v>1</v>
      </c>
      <c r="H81" s="33">
        <v>5</v>
      </c>
      <c r="I81" s="36">
        <f t="shared" si="2"/>
        <v>47</v>
      </c>
      <c r="J81" s="37">
        <v>68</v>
      </c>
      <c r="K81" s="38">
        <f t="shared" si="3"/>
        <v>0.6911764705882353</v>
      </c>
    </row>
    <row r="82" spans="1:11" ht="12.75">
      <c r="A82" s="34">
        <v>11</v>
      </c>
      <c r="B82" s="35" t="s">
        <v>92</v>
      </c>
      <c r="C82" s="36" t="s">
        <v>27</v>
      </c>
      <c r="D82" s="33">
        <v>5</v>
      </c>
      <c r="E82" s="33">
        <v>0</v>
      </c>
      <c r="F82" s="33">
        <v>3</v>
      </c>
      <c r="G82" s="33">
        <v>0</v>
      </c>
      <c r="H82" s="33">
        <v>0</v>
      </c>
      <c r="I82" s="36">
        <f t="shared" si="2"/>
        <v>8</v>
      </c>
      <c r="J82" s="37">
        <v>240</v>
      </c>
      <c r="K82" s="38">
        <f t="shared" si="3"/>
        <v>0.03333333333333333</v>
      </c>
    </row>
    <row r="83" spans="1:11" ht="12.75">
      <c r="A83" s="34">
        <v>11</v>
      </c>
      <c r="B83" s="35" t="s">
        <v>93</v>
      </c>
      <c r="C83" s="36" t="s">
        <v>27</v>
      </c>
      <c r="D83" s="33">
        <v>10</v>
      </c>
      <c r="E83" s="33">
        <v>1</v>
      </c>
      <c r="F83" s="33">
        <v>6</v>
      </c>
      <c r="G83" s="33">
        <v>0</v>
      </c>
      <c r="H83" s="33">
        <v>0</v>
      </c>
      <c r="I83" s="36">
        <f t="shared" si="2"/>
        <v>17</v>
      </c>
      <c r="J83" s="37">
        <v>240</v>
      </c>
      <c r="K83" s="38">
        <f t="shared" si="3"/>
        <v>0.07083333333333333</v>
      </c>
    </row>
    <row r="84" spans="1:11" ht="12.75">
      <c r="A84" s="34">
        <v>11</v>
      </c>
      <c r="B84" s="35" t="s">
        <v>94</v>
      </c>
      <c r="C84" s="36" t="s">
        <v>27</v>
      </c>
      <c r="D84" s="33">
        <v>7</v>
      </c>
      <c r="E84" s="33">
        <v>4</v>
      </c>
      <c r="F84" s="33">
        <v>0</v>
      </c>
      <c r="G84" s="33">
        <v>0</v>
      </c>
      <c r="H84" s="33">
        <v>0</v>
      </c>
      <c r="I84" s="36">
        <f t="shared" si="2"/>
        <v>11</v>
      </c>
      <c r="J84" s="37">
        <v>239</v>
      </c>
      <c r="K84" s="38">
        <f t="shared" si="3"/>
        <v>0.04602510460251046</v>
      </c>
    </row>
    <row r="85" spans="1:11" ht="12.75">
      <c r="A85" s="34">
        <v>11</v>
      </c>
      <c r="B85" s="35" t="s">
        <v>95</v>
      </c>
      <c r="C85" s="36" t="s">
        <v>27</v>
      </c>
      <c r="D85" s="33">
        <v>15</v>
      </c>
      <c r="E85" s="33">
        <v>3</v>
      </c>
      <c r="F85" s="33">
        <v>9</v>
      </c>
      <c r="G85" s="33">
        <v>0</v>
      </c>
      <c r="H85" s="33">
        <v>0</v>
      </c>
      <c r="I85" s="36">
        <f t="shared" si="2"/>
        <v>27</v>
      </c>
      <c r="J85" s="37">
        <v>239</v>
      </c>
      <c r="K85" s="38">
        <f t="shared" si="3"/>
        <v>0.11297071129707113</v>
      </c>
    </row>
    <row r="86" spans="1:11" ht="12.75">
      <c r="A86" s="34">
        <v>11</v>
      </c>
      <c r="B86" s="35" t="s">
        <v>96</v>
      </c>
      <c r="C86" s="36" t="s">
        <v>27</v>
      </c>
      <c r="D86" s="33">
        <v>7</v>
      </c>
      <c r="E86" s="33">
        <v>1</v>
      </c>
      <c r="F86" s="33">
        <v>1</v>
      </c>
      <c r="G86" s="33">
        <v>0</v>
      </c>
      <c r="H86" s="33">
        <v>0</v>
      </c>
      <c r="I86" s="36">
        <f t="shared" si="2"/>
        <v>9</v>
      </c>
      <c r="J86" s="37">
        <v>238</v>
      </c>
      <c r="K86" s="38">
        <f t="shared" si="3"/>
        <v>0.037815126050420166</v>
      </c>
    </row>
    <row r="87" spans="1:11" ht="12.75">
      <c r="A87" s="34">
        <v>11</v>
      </c>
      <c r="B87" s="35" t="s">
        <v>97</v>
      </c>
      <c r="C87" s="36" t="s">
        <v>27</v>
      </c>
      <c r="D87" s="33">
        <v>17</v>
      </c>
      <c r="E87" s="33">
        <v>2</v>
      </c>
      <c r="F87" s="33">
        <v>2</v>
      </c>
      <c r="G87" s="33">
        <v>0</v>
      </c>
      <c r="H87" s="33">
        <v>0</v>
      </c>
      <c r="I87" s="36">
        <f t="shared" si="2"/>
        <v>21</v>
      </c>
      <c r="J87" s="37">
        <v>240</v>
      </c>
      <c r="K87" s="38">
        <f t="shared" si="3"/>
        <v>0.0875</v>
      </c>
    </row>
    <row r="88" spans="1:11" ht="12.75">
      <c r="A88" s="34">
        <v>11</v>
      </c>
      <c r="B88" s="35" t="s">
        <v>98</v>
      </c>
      <c r="C88" s="36" t="s">
        <v>27</v>
      </c>
      <c r="D88" s="33">
        <v>10</v>
      </c>
      <c r="E88" s="33">
        <v>1</v>
      </c>
      <c r="F88" s="33">
        <v>4</v>
      </c>
      <c r="G88" s="33">
        <v>0</v>
      </c>
      <c r="H88" s="33">
        <v>0</v>
      </c>
      <c r="I88" s="36">
        <f t="shared" si="2"/>
        <v>15</v>
      </c>
      <c r="J88" s="37">
        <v>240</v>
      </c>
      <c r="K88" s="38">
        <f t="shared" si="3"/>
        <v>0.0625</v>
      </c>
    </row>
    <row r="89" spans="1:11" ht="12.75">
      <c r="A89" s="34">
        <v>11</v>
      </c>
      <c r="B89" s="35" t="s">
        <v>99</v>
      </c>
      <c r="C89" s="36" t="s">
        <v>27</v>
      </c>
      <c r="D89" s="33">
        <v>7</v>
      </c>
      <c r="E89" s="33">
        <v>5</v>
      </c>
      <c r="F89" s="33">
        <v>3</v>
      </c>
      <c r="G89" s="33">
        <v>0</v>
      </c>
      <c r="H89" s="33">
        <v>0</v>
      </c>
      <c r="I89" s="36">
        <f t="shared" si="2"/>
        <v>15</v>
      </c>
      <c r="J89" s="37">
        <v>239</v>
      </c>
      <c r="K89" s="38">
        <f t="shared" si="3"/>
        <v>0.06276150627615062</v>
      </c>
    </row>
    <row r="90" spans="1:11" ht="12.75">
      <c r="A90" s="34">
        <v>11</v>
      </c>
      <c r="B90" s="35" t="s">
        <v>100</v>
      </c>
      <c r="C90" s="36" t="s">
        <v>27</v>
      </c>
      <c r="D90" s="33">
        <v>9</v>
      </c>
      <c r="E90" s="33">
        <v>2</v>
      </c>
      <c r="F90" s="33">
        <v>6</v>
      </c>
      <c r="G90" s="33">
        <v>0</v>
      </c>
      <c r="H90" s="33">
        <v>0</v>
      </c>
      <c r="I90" s="36">
        <f t="shared" si="2"/>
        <v>17</v>
      </c>
      <c r="J90" s="37">
        <v>223</v>
      </c>
      <c r="K90" s="38">
        <f t="shared" si="3"/>
        <v>0.07623318385650224</v>
      </c>
    </row>
    <row r="91" spans="1:11" ht="12.75">
      <c r="A91" s="34">
        <v>12</v>
      </c>
      <c r="B91" s="35" t="s">
        <v>101</v>
      </c>
      <c r="C91" s="36" t="s">
        <v>23</v>
      </c>
      <c r="D91" s="33">
        <v>24</v>
      </c>
      <c r="E91" s="33">
        <v>28</v>
      </c>
      <c r="F91" s="33">
        <v>37</v>
      </c>
      <c r="G91" s="33">
        <v>1</v>
      </c>
      <c r="H91" s="33">
        <v>1</v>
      </c>
      <c r="I91" s="36">
        <f t="shared" si="2"/>
        <v>91</v>
      </c>
      <c r="J91" s="37">
        <v>119</v>
      </c>
      <c r="K91" s="38">
        <f t="shared" si="3"/>
        <v>0.7647058823529411</v>
      </c>
    </row>
    <row r="92" spans="1:11" ht="12.75">
      <c r="A92" s="34">
        <v>12</v>
      </c>
      <c r="B92" s="35" t="s">
        <v>102</v>
      </c>
      <c r="C92" s="36" t="s">
        <v>25</v>
      </c>
      <c r="D92" s="33">
        <v>48</v>
      </c>
      <c r="E92" s="33">
        <v>0</v>
      </c>
      <c r="F92" s="33">
        <v>4</v>
      </c>
      <c r="G92" s="33">
        <v>2</v>
      </c>
      <c r="H92" s="33">
        <v>1</v>
      </c>
      <c r="I92" s="36">
        <f t="shared" si="2"/>
        <v>55</v>
      </c>
      <c r="J92" s="37">
        <v>67</v>
      </c>
      <c r="K92" s="38">
        <f t="shared" si="3"/>
        <v>0.8208955223880597</v>
      </c>
    </row>
    <row r="93" spans="1:11" ht="12.75">
      <c r="A93" s="34">
        <v>12</v>
      </c>
      <c r="B93" s="35" t="s">
        <v>103</v>
      </c>
      <c r="C93" s="36" t="s">
        <v>27</v>
      </c>
      <c r="D93" s="33">
        <v>26</v>
      </c>
      <c r="E93" s="33">
        <v>3</v>
      </c>
      <c r="F93" s="33">
        <v>0</v>
      </c>
      <c r="G93" s="33">
        <v>0</v>
      </c>
      <c r="H93" s="33">
        <v>1</v>
      </c>
      <c r="I93" s="36">
        <f t="shared" si="2"/>
        <v>30</v>
      </c>
      <c r="J93" s="37">
        <v>245</v>
      </c>
      <c r="K93" s="38">
        <f t="shared" si="3"/>
        <v>0.12244897959183673</v>
      </c>
    </row>
    <row r="94" spans="1:11" ht="12.75">
      <c r="A94" s="34">
        <v>12</v>
      </c>
      <c r="B94" s="35" t="s">
        <v>104</v>
      </c>
      <c r="C94" s="36" t="s">
        <v>27</v>
      </c>
      <c r="D94" s="33">
        <v>30</v>
      </c>
      <c r="E94" s="33">
        <v>2</v>
      </c>
      <c r="F94" s="33">
        <v>1</v>
      </c>
      <c r="G94" s="33">
        <v>0</v>
      </c>
      <c r="H94" s="33">
        <v>0</v>
      </c>
      <c r="I94" s="36">
        <f t="shared" si="2"/>
        <v>33</v>
      </c>
      <c r="J94" s="37">
        <v>245</v>
      </c>
      <c r="K94" s="38">
        <f t="shared" si="3"/>
        <v>0.1346938775510204</v>
      </c>
    </row>
    <row r="95" spans="1:11" ht="12.75">
      <c r="A95" s="34">
        <v>12</v>
      </c>
      <c r="B95" s="35" t="s">
        <v>105</v>
      </c>
      <c r="C95" s="36" t="s">
        <v>27</v>
      </c>
      <c r="D95" s="33">
        <v>14</v>
      </c>
      <c r="E95" s="33">
        <v>1</v>
      </c>
      <c r="F95" s="33">
        <v>3</v>
      </c>
      <c r="G95" s="33">
        <v>0</v>
      </c>
      <c r="H95" s="33">
        <v>0</v>
      </c>
      <c r="I95" s="36">
        <f t="shared" si="2"/>
        <v>18</v>
      </c>
      <c r="J95" s="37">
        <v>245</v>
      </c>
      <c r="K95" s="38">
        <f t="shared" si="3"/>
        <v>0.07346938775510205</v>
      </c>
    </row>
    <row r="96" spans="1:11" ht="12.75">
      <c r="A96" s="34">
        <v>12</v>
      </c>
      <c r="B96" s="35" t="s">
        <v>106</v>
      </c>
      <c r="C96" s="36" t="s">
        <v>27</v>
      </c>
      <c r="D96" s="33">
        <v>13</v>
      </c>
      <c r="E96" s="33">
        <v>5</v>
      </c>
      <c r="F96" s="33">
        <v>2</v>
      </c>
      <c r="G96" s="33">
        <v>0</v>
      </c>
      <c r="H96" s="33">
        <v>0</v>
      </c>
      <c r="I96" s="36">
        <f t="shared" si="2"/>
        <v>20</v>
      </c>
      <c r="J96" s="37">
        <v>245</v>
      </c>
      <c r="K96" s="38">
        <f t="shared" si="3"/>
        <v>0.08163265306122448</v>
      </c>
    </row>
    <row r="97" spans="1:11" ht="12.75">
      <c r="A97" s="34">
        <v>12</v>
      </c>
      <c r="B97" s="35" t="s">
        <v>107</v>
      </c>
      <c r="C97" s="36" t="s">
        <v>27</v>
      </c>
      <c r="D97" s="33">
        <v>20</v>
      </c>
      <c r="E97" s="33">
        <v>1</v>
      </c>
      <c r="F97" s="33">
        <v>2</v>
      </c>
      <c r="G97" s="33">
        <v>0</v>
      </c>
      <c r="H97" s="33">
        <v>0</v>
      </c>
      <c r="I97" s="36">
        <f t="shared" si="2"/>
        <v>23</v>
      </c>
      <c r="J97" s="37">
        <v>245</v>
      </c>
      <c r="K97" s="38">
        <f t="shared" si="3"/>
        <v>0.09387755102040816</v>
      </c>
    </row>
    <row r="98" spans="1:11" ht="12.75">
      <c r="A98" s="34">
        <v>12</v>
      </c>
      <c r="B98" s="35" t="s">
        <v>108</v>
      </c>
      <c r="C98" s="36" t="s">
        <v>27</v>
      </c>
      <c r="D98" s="33">
        <v>30</v>
      </c>
      <c r="E98" s="33">
        <v>3</v>
      </c>
      <c r="F98" s="33">
        <v>5</v>
      </c>
      <c r="G98" s="33">
        <v>0</v>
      </c>
      <c r="H98" s="33">
        <v>0</v>
      </c>
      <c r="I98" s="36">
        <f t="shared" si="2"/>
        <v>38</v>
      </c>
      <c r="J98" s="37">
        <v>244</v>
      </c>
      <c r="K98" s="38">
        <f t="shared" si="3"/>
        <v>0.1557377049180328</v>
      </c>
    </row>
    <row r="99" spans="1:11" ht="12.75">
      <c r="A99" s="34">
        <v>12</v>
      </c>
      <c r="B99" s="35" t="s">
        <v>109</v>
      </c>
      <c r="C99" s="36" t="s">
        <v>27</v>
      </c>
      <c r="D99" s="33">
        <v>20</v>
      </c>
      <c r="E99" s="33">
        <v>4</v>
      </c>
      <c r="F99" s="33">
        <v>2</v>
      </c>
      <c r="G99" s="33">
        <v>0</v>
      </c>
      <c r="H99" s="33">
        <v>0</v>
      </c>
      <c r="I99" s="36">
        <f t="shared" si="2"/>
        <v>26</v>
      </c>
      <c r="J99" s="37">
        <v>244</v>
      </c>
      <c r="K99" s="38">
        <f t="shared" si="3"/>
        <v>0.10655737704918032</v>
      </c>
    </row>
    <row r="100" spans="1:11" ht="12.75">
      <c r="A100" s="34">
        <v>12</v>
      </c>
      <c r="B100" s="35" t="s">
        <v>110</v>
      </c>
      <c r="C100" s="36" t="s">
        <v>27</v>
      </c>
      <c r="D100" s="33">
        <v>15</v>
      </c>
      <c r="E100" s="33">
        <v>4</v>
      </c>
      <c r="F100" s="33">
        <v>2</v>
      </c>
      <c r="G100" s="33">
        <v>0</v>
      </c>
      <c r="H100" s="33">
        <v>0</v>
      </c>
      <c r="I100" s="36">
        <f t="shared" si="2"/>
        <v>21</v>
      </c>
      <c r="J100" s="37">
        <v>245</v>
      </c>
      <c r="K100" s="38">
        <f t="shared" si="3"/>
        <v>0.08571428571428572</v>
      </c>
    </row>
    <row r="101" spans="1:11" ht="12.75">
      <c r="A101" s="34">
        <v>12</v>
      </c>
      <c r="B101" s="35" t="s">
        <v>111</v>
      </c>
      <c r="C101" s="36" t="s">
        <v>27</v>
      </c>
      <c r="D101" s="33">
        <v>22</v>
      </c>
      <c r="E101" s="33">
        <v>4</v>
      </c>
      <c r="F101" s="33">
        <v>0</v>
      </c>
      <c r="G101" s="33">
        <v>0</v>
      </c>
      <c r="H101" s="33">
        <v>0</v>
      </c>
      <c r="I101" s="36">
        <f t="shared" si="2"/>
        <v>26</v>
      </c>
      <c r="J101" s="37">
        <v>244</v>
      </c>
      <c r="K101" s="38">
        <f t="shared" si="3"/>
        <v>0.10655737704918032</v>
      </c>
    </row>
    <row r="102" spans="1:11" ht="12.75">
      <c r="A102" s="34">
        <v>12</v>
      </c>
      <c r="B102" s="35" t="s">
        <v>112</v>
      </c>
      <c r="C102" s="36" t="s">
        <v>27</v>
      </c>
      <c r="D102" s="33">
        <v>19</v>
      </c>
      <c r="E102" s="33">
        <v>3</v>
      </c>
      <c r="F102" s="33">
        <v>0</v>
      </c>
      <c r="G102" s="33">
        <v>0</v>
      </c>
      <c r="H102" s="33">
        <v>0</v>
      </c>
      <c r="I102" s="36">
        <f t="shared" si="2"/>
        <v>22</v>
      </c>
      <c r="J102" s="37">
        <v>245</v>
      </c>
      <c r="K102" s="38">
        <f t="shared" si="3"/>
        <v>0.08979591836734693</v>
      </c>
    </row>
    <row r="103" spans="1:11" ht="12.75">
      <c r="A103" s="34">
        <v>12</v>
      </c>
      <c r="B103" s="35" t="s">
        <v>113</v>
      </c>
      <c r="C103" s="36" t="s">
        <v>27</v>
      </c>
      <c r="D103" s="33">
        <v>22</v>
      </c>
      <c r="E103" s="33">
        <v>4</v>
      </c>
      <c r="F103" s="33">
        <v>2</v>
      </c>
      <c r="G103" s="33">
        <v>0</v>
      </c>
      <c r="H103" s="33">
        <v>0</v>
      </c>
      <c r="I103" s="36">
        <f t="shared" si="2"/>
        <v>28</v>
      </c>
      <c r="J103" s="37">
        <v>244</v>
      </c>
      <c r="K103" s="38">
        <f t="shared" si="3"/>
        <v>0.11475409836065574</v>
      </c>
    </row>
    <row r="104" spans="1:11" ht="12.75">
      <c r="A104" s="34">
        <v>12</v>
      </c>
      <c r="B104" s="35" t="s">
        <v>114</v>
      </c>
      <c r="C104" s="36" t="s">
        <v>27</v>
      </c>
      <c r="D104" s="33">
        <v>14</v>
      </c>
      <c r="E104" s="33">
        <v>5</v>
      </c>
      <c r="F104" s="33">
        <v>1</v>
      </c>
      <c r="G104" s="33">
        <v>0</v>
      </c>
      <c r="H104" s="33">
        <v>0</v>
      </c>
      <c r="I104" s="36">
        <f t="shared" si="2"/>
        <v>20</v>
      </c>
      <c r="J104" s="37">
        <v>219</v>
      </c>
      <c r="K104" s="38">
        <f t="shared" si="3"/>
        <v>0.091324200913242</v>
      </c>
    </row>
    <row r="105" spans="1:11" ht="12.75">
      <c r="A105" s="34">
        <v>13</v>
      </c>
      <c r="B105" s="35" t="s">
        <v>115</v>
      </c>
      <c r="C105" s="36" t="s">
        <v>23</v>
      </c>
      <c r="D105" s="33">
        <v>5</v>
      </c>
      <c r="E105" s="33">
        <v>28</v>
      </c>
      <c r="F105" s="33">
        <v>25</v>
      </c>
      <c r="G105" s="33">
        <v>0</v>
      </c>
      <c r="H105" s="33">
        <v>3</v>
      </c>
      <c r="I105" s="36">
        <f t="shared" si="2"/>
        <v>61</v>
      </c>
      <c r="J105" s="37">
        <v>75</v>
      </c>
      <c r="K105" s="38">
        <f t="shared" si="3"/>
        <v>0.8133333333333334</v>
      </c>
    </row>
    <row r="106" spans="1:11" ht="12.75">
      <c r="A106" s="34">
        <v>13</v>
      </c>
      <c r="B106" s="35" t="s">
        <v>116</v>
      </c>
      <c r="C106" s="36" t="s">
        <v>25</v>
      </c>
      <c r="D106" s="33">
        <v>56</v>
      </c>
      <c r="E106" s="33">
        <v>4</v>
      </c>
      <c r="F106" s="33">
        <v>6</v>
      </c>
      <c r="G106" s="33">
        <v>0</v>
      </c>
      <c r="H106" s="33">
        <v>1</v>
      </c>
      <c r="I106" s="36">
        <f t="shared" si="2"/>
        <v>67</v>
      </c>
      <c r="J106" s="37">
        <v>81</v>
      </c>
      <c r="K106" s="38">
        <f t="shared" si="3"/>
        <v>0.8271604938271605</v>
      </c>
    </row>
    <row r="107" spans="1:11" ht="12.75">
      <c r="A107" s="34">
        <v>13</v>
      </c>
      <c r="B107" s="35" t="s">
        <v>117</v>
      </c>
      <c r="C107" s="36" t="s">
        <v>27</v>
      </c>
      <c r="D107" s="33">
        <v>18</v>
      </c>
      <c r="E107" s="33">
        <v>4</v>
      </c>
      <c r="F107" s="33">
        <v>8</v>
      </c>
      <c r="G107" s="33">
        <v>0</v>
      </c>
      <c r="H107" s="33">
        <v>0</v>
      </c>
      <c r="I107" s="36">
        <f t="shared" si="2"/>
        <v>30</v>
      </c>
      <c r="J107" s="37">
        <v>225</v>
      </c>
      <c r="K107" s="38">
        <f t="shared" si="3"/>
        <v>0.13333333333333333</v>
      </c>
    </row>
    <row r="108" spans="1:11" ht="12.75">
      <c r="A108" s="34">
        <v>13</v>
      </c>
      <c r="B108" s="35" t="s">
        <v>118</v>
      </c>
      <c r="C108" s="36" t="s">
        <v>27</v>
      </c>
      <c r="D108" s="33">
        <v>7</v>
      </c>
      <c r="E108" s="33">
        <v>4</v>
      </c>
      <c r="F108" s="33">
        <v>4</v>
      </c>
      <c r="G108" s="33">
        <v>0</v>
      </c>
      <c r="H108" s="33">
        <v>0</v>
      </c>
      <c r="I108" s="36">
        <f t="shared" si="2"/>
        <v>15</v>
      </c>
      <c r="J108" s="37">
        <v>224</v>
      </c>
      <c r="K108" s="38">
        <f t="shared" si="3"/>
        <v>0.06696428571428571</v>
      </c>
    </row>
    <row r="109" spans="1:11" ht="12.75">
      <c r="A109" s="34">
        <v>13</v>
      </c>
      <c r="B109" s="35" t="s">
        <v>119</v>
      </c>
      <c r="C109" s="36" t="s">
        <v>27</v>
      </c>
      <c r="D109" s="33">
        <v>12</v>
      </c>
      <c r="E109" s="33">
        <v>7</v>
      </c>
      <c r="F109" s="33">
        <v>2</v>
      </c>
      <c r="G109" s="33">
        <v>0</v>
      </c>
      <c r="H109" s="33">
        <v>0</v>
      </c>
      <c r="I109" s="36">
        <f t="shared" si="2"/>
        <v>21</v>
      </c>
      <c r="J109" s="37">
        <v>215</v>
      </c>
      <c r="K109" s="38">
        <f t="shared" si="3"/>
        <v>0.09767441860465116</v>
      </c>
    </row>
    <row r="110" spans="1:11" ht="12.75">
      <c r="A110" s="34">
        <v>14</v>
      </c>
      <c r="B110" s="35" t="s">
        <v>120</v>
      </c>
      <c r="C110" s="36" t="s">
        <v>23</v>
      </c>
      <c r="D110" s="33">
        <v>17</v>
      </c>
      <c r="E110" s="33">
        <v>45</v>
      </c>
      <c r="F110" s="33">
        <v>48</v>
      </c>
      <c r="G110" s="33">
        <v>0</v>
      </c>
      <c r="H110" s="33">
        <v>0</v>
      </c>
      <c r="I110" s="36">
        <f t="shared" si="2"/>
        <v>110</v>
      </c>
      <c r="J110" s="37">
        <v>198</v>
      </c>
      <c r="K110" s="38">
        <f t="shared" si="3"/>
        <v>0.5555555555555556</v>
      </c>
    </row>
    <row r="111" spans="1:11" ht="12.75">
      <c r="A111" s="34">
        <v>14</v>
      </c>
      <c r="B111" s="35" t="s">
        <v>121</v>
      </c>
      <c r="C111" s="36" t="s">
        <v>25</v>
      </c>
      <c r="D111" s="33">
        <v>59</v>
      </c>
      <c r="E111" s="33">
        <v>3</v>
      </c>
      <c r="F111" s="33">
        <v>8</v>
      </c>
      <c r="G111" s="33">
        <v>0</v>
      </c>
      <c r="H111" s="33">
        <v>2</v>
      </c>
      <c r="I111" s="36">
        <f t="shared" si="2"/>
        <v>72</v>
      </c>
      <c r="J111" s="37">
        <v>96</v>
      </c>
      <c r="K111" s="38">
        <f t="shared" si="3"/>
        <v>0.75</v>
      </c>
    </row>
    <row r="112" spans="1:11" ht="12.75">
      <c r="A112" s="34">
        <v>14</v>
      </c>
      <c r="B112" s="35" t="s">
        <v>122</v>
      </c>
      <c r="C112" s="36" t="s">
        <v>27</v>
      </c>
      <c r="D112" s="33">
        <v>17</v>
      </c>
      <c r="E112" s="33">
        <v>1</v>
      </c>
      <c r="F112" s="33">
        <v>3</v>
      </c>
      <c r="G112" s="33">
        <v>0</v>
      </c>
      <c r="H112" s="33">
        <v>0</v>
      </c>
      <c r="I112" s="36">
        <f t="shared" si="2"/>
        <v>21</v>
      </c>
      <c r="J112" s="37">
        <v>235</v>
      </c>
      <c r="K112" s="38">
        <f t="shared" si="3"/>
        <v>0.08936170212765958</v>
      </c>
    </row>
    <row r="113" spans="1:11" ht="12.75">
      <c r="A113" s="34">
        <v>14</v>
      </c>
      <c r="B113" s="35" t="s">
        <v>123</v>
      </c>
      <c r="C113" s="36" t="s">
        <v>27</v>
      </c>
      <c r="D113" s="33">
        <v>19</v>
      </c>
      <c r="E113" s="33">
        <v>1</v>
      </c>
      <c r="F113" s="33">
        <v>4</v>
      </c>
      <c r="G113" s="33">
        <v>0</v>
      </c>
      <c r="H113" s="33">
        <v>0</v>
      </c>
      <c r="I113" s="36">
        <f t="shared" si="2"/>
        <v>24</v>
      </c>
      <c r="J113" s="37">
        <v>235</v>
      </c>
      <c r="K113" s="38">
        <f t="shared" si="3"/>
        <v>0.10212765957446808</v>
      </c>
    </row>
    <row r="114" spans="1:11" ht="12.75">
      <c r="A114" s="34">
        <v>14</v>
      </c>
      <c r="B114" s="35" t="s">
        <v>124</v>
      </c>
      <c r="C114" s="36" t="s">
        <v>27</v>
      </c>
      <c r="D114" s="33">
        <v>12</v>
      </c>
      <c r="E114" s="33">
        <v>2</v>
      </c>
      <c r="F114" s="33">
        <v>2</v>
      </c>
      <c r="G114" s="33">
        <v>0</v>
      </c>
      <c r="H114" s="33">
        <v>0</v>
      </c>
      <c r="I114" s="36">
        <f t="shared" si="2"/>
        <v>16</v>
      </c>
      <c r="J114" s="37">
        <v>235</v>
      </c>
      <c r="K114" s="38">
        <f t="shared" si="3"/>
        <v>0.06808510638297872</v>
      </c>
    </row>
    <row r="115" spans="1:11" ht="12.75">
      <c r="A115" s="34">
        <v>14</v>
      </c>
      <c r="B115" s="35" t="s">
        <v>125</v>
      </c>
      <c r="C115" s="36" t="s">
        <v>27</v>
      </c>
      <c r="D115" s="33">
        <v>16</v>
      </c>
      <c r="E115" s="33">
        <v>1</v>
      </c>
      <c r="F115" s="33">
        <v>3</v>
      </c>
      <c r="G115" s="33">
        <v>0</v>
      </c>
      <c r="H115" s="33">
        <v>0</v>
      </c>
      <c r="I115" s="36">
        <f t="shared" si="2"/>
        <v>20</v>
      </c>
      <c r="J115" s="37">
        <v>235</v>
      </c>
      <c r="K115" s="38">
        <f t="shared" si="3"/>
        <v>0.0851063829787234</v>
      </c>
    </row>
    <row r="116" spans="1:11" ht="12.75">
      <c r="A116" s="34">
        <v>14</v>
      </c>
      <c r="B116" s="35" t="s">
        <v>126</v>
      </c>
      <c r="C116" s="36" t="s">
        <v>27</v>
      </c>
      <c r="D116" s="33">
        <v>14</v>
      </c>
      <c r="E116" s="33">
        <v>0</v>
      </c>
      <c r="F116" s="33">
        <v>0</v>
      </c>
      <c r="G116" s="33">
        <v>0</v>
      </c>
      <c r="H116" s="33">
        <v>0</v>
      </c>
      <c r="I116" s="36">
        <f t="shared" si="2"/>
        <v>14</v>
      </c>
      <c r="J116" s="37">
        <v>235</v>
      </c>
      <c r="K116" s="38">
        <f t="shared" si="3"/>
        <v>0.059574468085106386</v>
      </c>
    </row>
    <row r="117" spans="1:11" ht="12.75">
      <c r="A117" s="34">
        <v>14</v>
      </c>
      <c r="B117" s="35" t="s">
        <v>127</v>
      </c>
      <c r="C117" s="36" t="s">
        <v>27</v>
      </c>
      <c r="D117" s="33">
        <v>19</v>
      </c>
      <c r="E117" s="33">
        <v>2</v>
      </c>
      <c r="F117" s="33">
        <v>2</v>
      </c>
      <c r="G117" s="33">
        <v>0</v>
      </c>
      <c r="H117" s="33">
        <v>0</v>
      </c>
      <c r="I117" s="36">
        <f t="shared" si="2"/>
        <v>23</v>
      </c>
      <c r="J117" s="37">
        <v>235</v>
      </c>
      <c r="K117" s="38">
        <f t="shared" si="3"/>
        <v>0.09787234042553192</v>
      </c>
    </row>
    <row r="118" spans="1:11" ht="12.75">
      <c r="A118" s="34">
        <v>14</v>
      </c>
      <c r="B118" s="35" t="s">
        <v>128</v>
      </c>
      <c r="C118" s="36" t="s">
        <v>27</v>
      </c>
      <c r="D118" s="33">
        <v>23</v>
      </c>
      <c r="E118" s="33">
        <v>3</v>
      </c>
      <c r="F118" s="33">
        <v>7</v>
      </c>
      <c r="G118" s="33">
        <v>0</v>
      </c>
      <c r="H118" s="33">
        <v>0</v>
      </c>
      <c r="I118" s="36">
        <f t="shared" si="2"/>
        <v>33</v>
      </c>
      <c r="J118" s="37">
        <v>235</v>
      </c>
      <c r="K118" s="38">
        <f t="shared" si="3"/>
        <v>0.14042553191489363</v>
      </c>
    </row>
    <row r="119" spans="1:11" ht="12.75">
      <c r="A119" s="34">
        <v>14</v>
      </c>
      <c r="B119" s="35" t="s">
        <v>129</v>
      </c>
      <c r="C119" s="36" t="s">
        <v>27</v>
      </c>
      <c r="D119" s="33">
        <v>21</v>
      </c>
      <c r="E119" s="33">
        <v>0</v>
      </c>
      <c r="F119" s="33">
        <v>4</v>
      </c>
      <c r="G119" s="33">
        <v>0</v>
      </c>
      <c r="H119" s="33">
        <v>0</v>
      </c>
      <c r="I119" s="36">
        <f t="shared" si="2"/>
        <v>25</v>
      </c>
      <c r="J119" s="37">
        <v>235</v>
      </c>
      <c r="K119" s="38">
        <f t="shared" si="3"/>
        <v>0.10638297872340426</v>
      </c>
    </row>
    <row r="120" spans="1:11" ht="12.75">
      <c r="A120" s="34">
        <v>14</v>
      </c>
      <c r="B120" s="35" t="s">
        <v>130</v>
      </c>
      <c r="C120" s="36" t="s">
        <v>27</v>
      </c>
      <c r="D120" s="33">
        <v>14</v>
      </c>
      <c r="E120" s="33">
        <v>5</v>
      </c>
      <c r="F120" s="33">
        <v>1</v>
      </c>
      <c r="G120" s="33">
        <v>0</v>
      </c>
      <c r="H120" s="33">
        <v>0</v>
      </c>
      <c r="I120" s="36">
        <f t="shared" si="2"/>
        <v>20</v>
      </c>
      <c r="J120" s="37">
        <v>235</v>
      </c>
      <c r="K120" s="38">
        <f t="shared" si="3"/>
        <v>0.0851063829787234</v>
      </c>
    </row>
    <row r="121" spans="1:11" ht="12.75">
      <c r="A121" s="34">
        <v>14</v>
      </c>
      <c r="B121" s="35" t="s">
        <v>131</v>
      </c>
      <c r="C121" s="36" t="s">
        <v>27</v>
      </c>
      <c r="D121" s="33">
        <v>18</v>
      </c>
      <c r="E121" s="33">
        <v>5</v>
      </c>
      <c r="F121" s="33">
        <v>1</v>
      </c>
      <c r="G121" s="33">
        <v>0</v>
      </c>
      <c r="H121" s="33">
        <v>0</v>
      </c>
      <c r="I121" s="36">
        <f t="shared" si="2"/>
        <v>24</v>
      </c>
      <c r="J121" s="37">
        <v>235</v>
      </c>
      <c r="K121" s="38">
        <f t="shared" si="3"/>
        <v>0.10212765957446808</v>
      </c>
    </row>
    <row r="122" spans="1:11" ht="12.75">
      <c r="A122" s="34">
        <v>14</v>
      </c>
      <c r="B122" s="35" t="s">
        <v>132</v>
      </c>
      <c r="C122" s="36" t="s">
        <v>27</v>
      </c>
      <c r="D122" s="33">
        <v>18</v>
      </c>
      <c r="E122" s="33">
        <v>3</v>
      </c>
      <c r="F122" s="33">
        <v>2</v>
      </c>
      <c r="G122" s="33">
        <v>0</v>
      </c>
      <c r="H122" s="33">
        <v>1</v>
      </c>
      <c r="I122" s="36">
        <f t="shared" si="2"/>
        <v>24</v>
      </c>
      <c r="J122" s="37">
        <v>234</v>
      </c>
      <c r="K122" s="38">
        <f t="shared" si="3"/>
        <v>0.10256410256410256</v>
      </c>
    </row>
    <row r="123" spans="1:11" ht="12.75">
      <c r="A123" s="34">
        <v>14</v>
      </c>
      <c r="B123" s="35" t="s">
        <v>133</v>
      </c>
      <c r="C123" s="36" t="s">
        <v>27</v>
      </c>
      <c r="D123" s="33">
        <v>22</v>
      </c>
      <c r="E123" s="33">
        <v>3</v>
      </c>
      <c r="F123" s="33">
        <v>1</v>
      </c>
      <c r="G123" s="33">
        <v>0</v>
      </c>
      <c r="H123" s="33">
        <v>1</v>
      </c>
      <c r="I123" s="36">
        <f t="shared" si="2"/>
        <v>27</v>
      </c>
      <c r="J123" s="37">
        <v>235</v>
      </c>
      <c r="K123" s="38">
        <f t="shared" si="3"/>
        <v>0.1148936170212766</v>
      </c>
    </row>
    <row r="124" spans="1:11" ht="12.75">
      <c r="A124" s="34">
        <v>14</v>
      </c>
      <c r="B124" s="35" t="s">
        <v>134</v>
      </c>
      <c r="C124" s="36" t="s">
        <v>27</v>
      </c>
      <c r="D124" s="33">
        <v>21</v>
      </c>
      <c r="E124" s="33">
        <v>3</v>
      </c>
      <c r="F124" s="33">
        <v>1</v>
      </c>
      <c r="G124" s="33">
        <v>0</v>
      </c>
      <c r="H124" s="33">
        <v>0</v>
      </c>
      <c r="I124" s="36">
        <f t="shared" si="2"/>
        <v>25</v>
      </c>
      <c r="J124" s="37">
        <v>235</v>
      </c>
      <c r="K124" s="38">
        <f t="shared" si="3"/>
        <v>0.10638297872340426</v>
      </c>
    </row>
    <row r="125" spans="1:11" ht="12.75">
      <c r="A125" s="34">
        <v>14</v>
      </c>
      <c r="B125" s="35" t="s">
        <v>135</v>
      </c>
      <c r="C125" s="36" t="s">
        <v>27</v>
      </c>
      <c r="D125" s="33">
        <v>18</v>
      </c>
      <c r="E125" s="33">
        <v>0</v>
      </c>
      <c r="F125" s="33">
        <v>1</v>
      </c>
      <c r="G125" s="33">
        <v>0</v>
      </c>
      <c r="H125" s="33">
        <v>0</v>
      </c>
      <c r="I125" s="36">
        <f t="shared" si="2"/>
        <v>19</v>
      </c>
      <c r="J125" s="37">
        <v>235</v>
      </c>
      <c r="K125" s="38">
        <f t="shared" si="3"/>
        <v>0.08085106382978724</v>
      </c>
    </row>
    <row r="126" spans="1:11" ht="12.75">
      <c r="A126" s="34">
        <v>14</v>
      </c>
      <c r="B126" s="35" t="s">
        <v>136</v>
      </c>
      <c r="C126" s="36" t="s">
        <v>27</v>
      </c>
      <c r="D126" s="33">
        <v>21</v>
      </c>
      <c r="E126" s="33">
        <v>1</v>
      </c>
      <c r="F126" s="33">
        <v>1</v>
      </c>
      <c r="G126" s="33">
        <v>0</v>
      </c>
      <c r="H126" s="33">
        <v>0</v>
      </c>
      <c r="I126" s="36">
        <f t="shared" si="2"/>
        <v>23</v>
      </c>
      <c r="J126" s="37">
        <v>234</v>
      </c>
      <c r="K126" s="38">
        <f t="shared" si="3"/>
        <v>0.09829059829059829</v>
      </c>
    </row>
    <row r="127" spans="1:11" ht="12.75">
      <c r="A127" s="34">
        <v>14</v>
      </c>
      <c r="B127" s="35" t="s">
        <v>137</v>
      </c>
      <c r="C127" s="36" t="s">
        <v>27</v>
      </c>
      <c r="D127" s="33">
        <v>16</v>
      </c>
      <c r="E127" s="33">
        <v>2</v>
      </c>
      <c r="F127" s="33">
        <v>2</v>
      </c>
      <c r="G127" s="33">
        <v>0</v>
      </c>
      <c r="H127" s="33">
        <v>0</v>
      </c>
      <c r="I127" s="36">
        <f t="shared" si="2"/>
        <v>20</v>
      </c>
      <c r="J127" s="37">
        <v>240</v>
      </c>
      <c r="K127" s="38">
        <f t="shared" si="3"/>
        <v>0.08333333333333333</v>
      </c>
    </row>
    <row r="128" spans="1:11" ht="12.75">
      <c r="A128" s="34">
        <v>15</v>
      </c>
      <c r="B128" s="35" t="s">
        <v>138</v>
      </c>
      <c r="C128" s="36" t="s">
        <v>23</v>
      </c>
      <c r="D128" s="33">
        <f>25+1</f>
        <v>26</v>
      </c>
      <c r="E128" s="33">
        <f>59+3</f>
        <v>62</v>
      </c>
      <c r="F128" s="33">
        <f>9</f>
        <v>9</v>
      </c>
      <c r="G128" s="33">
        <v>1</v>
      </c>
      <c r="H128" s="33">
        <v>0</v>
      </c>
      <c r="I128" s="36">
        <f t="shared" si="2"/>
        <v>98</v>
      </c>
      <c r="J128" s="37">
        <v>126</v>
      </c>
      <c r="K128" s="38">
        <f t="shared" si="3"/>
        <v>0.7777777777777778</v>
      </c>
    </row>
    <row r="129" spans="1:11" ht="12.75">
      <c r="A129" s="34">
        <v>15</v>
      </c>
      <c r="B129" s="35" t="s">
        <v>139</v>
      </c>
      <c r="C129" s="36" t="s">
        <v>25</v>
      </c>
      <c r="D129" s="33">
        <f>11+40</f>
        <v>51</v>
      </c>
      <c r="E129" s="33">
        <f>1+6</f>
        <v>7</v>
      </c>
      <c r="F129" s="33">
        <f>1+1</f>
        <v>2</v>
      </c>
      <c r="G129" s="33">
        <v>0</v>
      </c>
      <c r="H129" s="33">
        <v>0</v>
      </c>
      <c r="I129" s="36">
        <f t="shared" si="2"/>
        <v>60</v>
      </c>
      <c r="J129" s="37">
        <v>75</v>
      </c>
      <c r="K129" s="38">
        <f t="shared" si="3"/>
        <v>0.8</v>
      </c>
    </row>
    <row r="130" spans="1:11" ht="12.75">
      <c r="A130" s="34">
        <v>15</v>
      </c>
      <c r="B130" s="35" t="s">
        <v>140</v>
      </c>
      <c r="C130" s="36" t="s">
        <v>27</v>
      </c>
      <c r="D130" s="33">
        <f>49+3+31</f>
        <v>83</v>
      </c>
      <c r="E130" s="33">
        <f>15+19</f>
        <v>34</v>
      </c>
      <c r="F130" s="33">
        <f>1</f>
        <v>1</v>
      </c>
      <c r="G130" s="33">
        <v>0</v>
      </c>
      <c r="H130" s="33">
        <v>0</v>
      </c>
      <c r="I130" s="36">
        <f t="shared" si="2"/>
        <v>118</v>
      </c>
      <c r="J130" s="37">
        <v>243</v>
      </c>
      <c r="K130" s="38">
        <f t="shared" si="3"/>
        <v>0.48559670781893005</v>
      </c>
    </row>
    <row r="131" spans="1:11" ht="12.75">
      <c r="A131" s="34">
        <v>15</v>
      </c>
      <c r="B131" s="35" t="s">
        <v>141</v>
      </c>
      <c r="C131" s="36" t="s">
        <v>27</v>
      </c>
      <c r="D131" s="33">
        <v>26</v>
      </c>
      <c r="E131" s="33">
        <v>18</v>
      </c>
      <c r="F131" s="33">
        <v>0</v>
      </c>
      <c r="G131" s="33">
        <v>0</v>
      </c>
      <c r="H131" s="33">
        <v>0</v>
      </c>
      <c r="I131" s="36">
        <f t="shared" si="2"/>
        <v>44</v>
      </c>
      <c r="J131" s="37">
        <v>245</v>
      </c>
      <c r="K131" s="38">
        <f t="shared" si="3"/>
        <v>0.17959183673469387</v>
      </c>
    </row>
    <row r="132" spans="1:11" ht="12.75">
      <c r="A132" s="34">
        <v>15</v>
      </c>
      <c r="B132" s="35" t="s">
        <v>142</v>
      </c>
      <c r="C132" s="36" t="s">
        <v>27</v>
      </c>
      <c r="D132" s="33">
        <v>29</v>
      </c>
      <c r="E132" s="33">
        <v>11</v>
      </c>
      <c r="F132" s="33">
        <v>2</v>
      </c>
      <c r="G132" s="33">
        <v>0</v>
      </c>
      <c r="H132" s="33">
        <v>0</v>
      </c>
      <c r="I132" s="36">
        <f t="shared" si="2"/>
        <v>42</v>
      </c>
      <c r="J132" s="37">
        <v>245</v>
      </c>
      <c r="K132" s="38">
        <f t="shared" si="3"/>
        <v>0.17142857142857143</v>
      </c>
    </row>
    <row r="133" spans="1:11" ht="12.75">
      <c r="A133" s="34">
        <v>15</v>
      </c>
      <c r="B133" s="35" t="s">
        <v>143</v>
      </c>
      <c r="C133" s="36" t="s">
        <v>27</v>
      </c>
      <c r="D133" s="33">
        <v>31</v>
      </c>
      <c r="E133" s="33">
        <v>8</v>
      </c>
      <c r="F133" s="33">
        <v>3</v>
      </c>
      <c r="G133" s="33">
        <v>1</v>
      </c>
      <c r="H133" s="33">
        <v>0</v>
      </c>
      <c r="I133" s="36">
        <f t="shared" si="2"/>
        <v>43</v>
      </c>
      <c r="J133" s="37">
        <v>245</v>
      </c>
      <c r="K133" s="38">
        <f t="shared" si="3"/>
        <v>0.17551020408163265</v>
      </c>
    </row>
    <row r="134" spans="1:11" ht="12.75">
      <c r="A134" s="34">
        <v>15</v>
      </c>
      <c r="B134" s="35" t="s">
        <v>144</v>
      </c>
      <c r="C134" s="36" t="s">
        <v>27</v>
      </c>
      <c r="D134" s="33">
        <v>26</v>
      </c>
      <c r="E134" s="33">
        <v>16</v>
      </c>
      <c r="F134" s="33">
        <v>0</v>
      </c>
      <c r="G134" s="33">
        <v>2</v>
      </c>
      <c r="H134" s="33">
        <v>0</v>
      </c>
      <c r="I134" s="36">
        <f t="shared" si="2"/>
        <v>44</v>
      </c>
      <c r="J134" s="37">
        <v>245</v>
      </c>
      <c r="K134" s="38">
        <f t="shared" si="3"/>
        <v>0.17959183673469387</v>
      </c>
    </row>
    <row r="135" spans="1:11" ht="12.75">
      <c r="A135" s="34">
        <v>15</v>
      </c>
      <c r="B135" s="35" t="s">
        <v>145</v>
      </c>
      <c r="C135" s="36" t="s">
        <v>27</v>
      </c>
      <c r="D135" s="33">
        <v>24</v>
      </c>
      <c r="E135" s="33">
        <v>8</v>
      </c>
      <c r="F135" s="33">
        <v>1</v>
      </c>
      <c r="G135" s="33">
        <v>0</v>
      </c>
      <c r="H135" s="33">
        <v>0</v>
      </c>
      <c r="I135" s="36">
        <f t="shared" si="2"/>
        <v>33</v>
      </c>
      <c r="J135" s="37">
        <v>245</v>
      </c>
      <c r="K135" s="38">
        <f t="shared" si="3"/>
        <v>0.1346938775510204</v>
      </c>
    </row>
    <row r="136" spans="1:11" ht="12.75">
      <c r="A136" s="34">
        <v>15</v>
      </c>
      <c r="B136" s="35" t="s">
        <v>146</v>
      </c>
      <c r="C136" s="36" t="s">
        <v>27</v>
      </c>
      <c r="D136" s="33">
        <v>28</v>
      </c>
      <c r="E136" s="33">
        <v>15</v>
      </c>
      <c r="F136" s="33">
        <v>2</v>
      </c>
      <c r="G136" s="33">
        <v>0</v>
      </c>
      <c r="H136" s="33">
        <v>0</v>
      </c>
      <c r="I136" s="36">
        <f t="shared" si="2"/>
        <v>45</v>
      </c>
      <c r="J136" s="37">
        <v>244</v>
      </c>
      <c r="K136" s="38">
        <f t="shared" si="3"/>
        <v>0.18442622950819673</v>
      </c>
    </row>
    <row r="137" spans="1:11" ht="12.75">
      <c r="A137" s="34">
        <v>15</v>
      </c>
      <c r="B137" s="35" t="s">
        <v>147</v>
      </c>
      <c r="C137" s="36" t="s">
        <v>27</v>
      </c>
      <c r="D137" s="33">
        <v>31</v>
      </c>
      <c r="E137" s="33">
        <v>10</v>
      </c>
      <c r="F137" s="33">
        <v>1</v>
      </c>
      <c r="G137" s="33">
        <v>0</v>
      </c>
      <c r="H137" s="33">
        <v>0</v>
      </c>
      <c r="I137" s="36">
        <f t="shared" si="2"/>
        <v>42</v>
      </c>
      <c r="J137" s="37">
        <v>245</v>
      </c>
      <c r="K137" s="38">
        <f t="shared" si="3"/>
        <v>0.17142857142857143</v>
      </c>
    </row>
    <row r="138" spans="1:11" ht="12.75">
      <c r="A138" s="34">
        <v>15</v>
      </c>
      <c r="B138" s="35" t="s">
        <v>148</v>
      </c>
      <c r="C138" s="36" t="s">
        <v>27</v>
      </c>
      <c r="D138" s="33">
        <v>29</v>
      </c>
      <c r="E138" s="33">
        <v>13</v>
      </c>
      <c r="F138" s="33">
        <v>1</v>
      </c>
      <c r="G138" s="33">
        <v>0</v>
      </c>
      <c r="H138" s="33">
        <v>0</v>
      </c>
      <c r="I138" s="36">
        <f t="shared" si="2"/>
        <v>43</v>
      </c>
      <c r="J138" s="37">
        <v>243</v>
      </c>
      <c r="K138" s="38">
        <f t="shared" si="3"/>
        <v>0.17695473251028807</v>
      </c>
    </row>
    <row r="139" spans="1:11" ht="12.75">
      <c r="A139" s="34">
        <v>15</v>
      </c>
      <c r="B139" s="35" t="s">
        <v>149</v>
      </c>
      <c r="C139" s="36" t="s">
        <v>27</v>
      </c>
      <c r="D139" s="33">
        <v>20</v>
      </c>
      <c r="E139" s="33">
        <v>11</v>
      </c>
      <c r="F139" s="33">
        <v>2</v>
      </c>
      <c r="G139" s="33">
        <v>0</v>
      </c>
      <c r="H139" s="33">
        <v>0</v>
      </c>
      <c r="I139" s="36">
        <f t="shared" si="2"/>
        <v>33</v>
      </c>
      <c r="J139" s="37">
        <v>207</v>
      </c>
      <c r="K139" s="38">
        <f t="shared" si="3"/>
        <v>0.15942028985507245</v>
      </c>
    </row>
    <row r="140" spans="1:11" ht="12.75">
      <c r="A140" s="34">
        <v>16</v>
      </c>
      <c r="B140" s="35" t="s">
        <v>150</v>
      </c>
      <c r="C140" s="36" t="s">
        <v>23</v>
      </c>
      <c r="D140" s="33">
        <v>13</v>
      </c>
      <c r="E140" s="33">
        <v>31</v>
      </c>
      <c r="F140" s="33">
        <v>34</v>
      </c>
      <c r="G140" s="33">
        <v>0</v>
      </c>
      <c r="H140" s="33">
        <v>1</v>
      </c>
      <c r="I140" s="36">
        <f t="shared" si="2"/>
        <v>79</v>
      </c>
      <c r="J140" s="37">
        <v>102</v>
      </c>
      <c r="K140" s="38">
        <f t="shared" si="3"/>
        <v>0.7745098039215687</v>
      </c>
    </row>
    <row r="141" spans="1:11" ht="12.75">
      <c r="A141" s="34">
        <v>16</v>
      </c>
      <c r="B141" s="35" t="s">
        <v>151</v>
      </c>
      <c r="C141" s="36" t="s">
        <v>25</v>
      </c>
      <c r="D141" s="33">
        <v>64</v>
      </c>
      <c r="E141" s="33">
        <v>0</v>
      </c>
      <c r="F141" s="33">
        <v>3</v>
      </c>
      <c r="G141" s="33">
        <v>1</v>
      </c>
      <c r="H141" s="33">
        <v>0</v>
      </c>
      <c r="I141" s="36">
        <f t="shared" si="2"/>
        <v>68</v>
      </c>
      <c r="J141" s="37">
        <v>81</v>
      </c>
      <c r="K141" s="38">
        <f t="shared" si="3"/>
        <v>0.8395061728395061</v>
      </c>
    </row>
    <row r="142" spans="1:11" ht="12.75">
      <c r="A142" s="34">
        <v>16</v>
      </c>
      <c r="B142" s="35" t="s">
        <v>152</v>
      </c>
      <c r="C142" s="36" t="s">
        <v>27</v>
      </c>
      <c r="D142" s="33">
        <v>3</v>
      </c>
      <c r="E142" s="33">
        <v>11</v>
      </c>
      <c r="F142" s="33">
        <v>23</v>
      </c>
      <c r="G142" s="33">
        <v>0</v>
      </c>
      <c r="H142" s="33">
        <v>0</v>
      </c>
      <c r="I142" s="36">
        <f t="shared" si="2"/>
        <v>37</v>
      </c>
      <c r="J142" s="37">
        <v>240</v>
      </c>
      <c r="K142" s="38">
        <f t="shared" si="3"/>
        <v>0.15416666666666667</v>
      </c>
    </row>
    <row r="143" spans="1:11" ht="12.75">
      <c r="A143" s="34">
        <v>16</v>
      </c>
      <c r="B143" s="35" t="s">
        <v>153</v>
      </c>
      <c r="C143" s="36" t="s">
        <v>27</v>
      </c>
      <c r="D143" s="33">
        <v>4</v>
      </c>
      <c r="E143" s="33">
        <v>3</v>
      </c>
      <c r="F143" s="33">
        <v>18</v>
      </c>
      <c r="G143" s="33">
        <v>0</v>
      </c>
      <c r="H143" s="33">
        <v>0</v>
      </c>
      <c r="I143" s="36">
        <f aca="true" t="shared" si="4" ref="I143:I206">SUM(D143:H143)</f>
        <v>25</v>
      </c>
      <c r="J143" s="37">
        <v>240</v>
      </c>
      <c r="K143" s="38">
        <f aca="true" t="shared" si="5" ref="K143:K206">I143/J143</f>
        <v>0.10416666666666667</v>
      </c>
    </row>
    <row r="144" spans="1:11" ht="12.75">
      <c r="A144" s="34">
        <v>16</v>
      </c>
      <c r="B144" s="35" t="s">
        <v>154</v>
      </c>
      <c r="C144" s="36" t="s">
        <v>27</v>
      </c>
      <c r="D144" s="33">
        <v>1</v>
      </c>
      <c r="E144" s="33">
        <v>2</v>
      </c>
      <c r="F144" s="33">
        <v>18</v>
      </c>
      <c r="G144" s="33">
        <v>0</v>
      </c>
      <c r="H144" s="33">
        <v>0</v>
      </c>
      <c r="I144" s="36">
        <f t="shared" si="4"/>
        <v>21</v>
      </c>
      <c r="J144" s="37">
        <v>240</v>
      </c>
      <c r="K144" s="38">
        <f t="shared" si="5"/>
        <v>0.0875</v>
      </c>
    </row>
    <row r="145" spans="1:11" ht="12.75">
      <c r="A145" s="34">
        <v>17</v>
      </c>
      <c r="B145" s="35" t="s">
        <v>155</v>
      </c>
      <c r="C145" s="36" t="s">
        <v>23</v>
      </c>
      <c r="D145" s="33">
        <v>6</v>
      </c>
      <c r="E145" s="33">
        <v>47</v>
      </c>
      <c r="F145" s="33">
        <v>47</v>
      </c>
      <c r="G145" s="33">
        <v>1</v>
      </c>
      <c r="H145" s="33">
        <v>0</v>
      </c>
      <c r="I145" s="36">
        <f t="shared" si="4"/>
        <v>101</v>
      </c>
      <c r="J145" s="37">
        <v>130</v>
      </c>
      <c r="K145" s="38">
        <f t="shared" si="5"/>
        <v>0.7769230769230769</v>
      </c>
    </row>
    <row r="146" spans="1:11" ht="12.75">
      <c r="A146" s="34">
        <v>17</v>
      </c>
      <c r="B146" s="35" t="s">
        <v>156</v>
      </c>
      <c r="C146" s="36" t="s">
        <v>23</v>
      </c>
      <c r="D146" s="33">
        <v>4</v>
      </c>
      <c r="E146" s="33">
        <v>40</v>
      </c>
      <c r="F146" s="33">
        <v>45</v>
      </c>
      <c r="G146" s="33">
        <v>0</v>
      </c>
      <c r="H146" s="33">
        <v>2</v>
      </c>
      <c r="I146" s="36">
        <f t="shared" si="4"/>
        <v>91</v>
      </c>
      <c r="J146" s="37">
        <v>127</v>
      </c>
      <c r="K146" s="38">
        <f t="shared" si="5"/>
        <v>0.7165354330708661</v>
      </c>
    </row>
    <row r="147" spans="1:11" ht="12.75">
      <c r="A147" s="34">
        <v>17</v>
      </c>
      <c r="B147" s="35" t="s">
        <v>157</v>
      </c>
      <c r="C147" s="36" t="s">
        <v>25</v>
      </c>
      <c r="D147" s="33">
        <v>124</v>
      </c>
      <c r="E147" s="33">
        <v>7</v>
      </c>
      <c r="F147" s="33">
        <v>9</v>
      </c>
      <c r="G147" s="33">
        <v>0</v>
      </c>
      <c r="H147" s="33">
        <v>1</v>
      </c>
      <c r="I147" s="36">
        <f t="shared" si="4"/>
        <v>141</v>
      </c>
      <c r="J147" s="37">
        <v>178</v>
      </c>
      <c r="K147" s="38">
        <f t="shared" si="5"/>
        <v>0.7921348314606742</v>
      </c>
    </row>
    <row r="148" spans="1:11" ht="12.75">
      <c r="A148" s="34">
        <v>17</v>
      </c>
      <c r="B148" s="35" t="s">
        <v>158</v>
      </c>
      <c r="C148" s="36" t="s">
        <v>27</v>
      </c>
      <c r="D148" s="33">
        <v>11</v>
      </c>
      <c r="E148" s="33">
        <v>5</v>
      </c>
      <c r="F148" s="33">
        <v>13</v>
      </c>
      <c r="G148" s="33">
        <v>0</v>
      </c>
      <c r="H148" s="33">
        <v>1</v>
      </c>
      <c r="I148" s="36">
        <f t="shared" si="4"/>
        <v>30</v>
      </c>
      <c r="J148" s="37">
        <v>245</v>
      </c>
      <c r="K148" s="38">
        <f t="shared" si="5"/>
        <v>0.12244897959183673</v>
      </c>
    </row>
    <row r="149" spans="1:11" ht="12.75">
      <c r="A149" s="34">
        <v>17</v>
      </c>
      <c r="B149" s="35" t="s">
        <v>159</v>
      </c>
      <c r="C149" s="36" t="s">
        <v>27</v>
      </c>
      <c r="D149" s="33">
        <v>8</v>
      </c>
      <c r="E149" s="33">
        <v>11</v>
      </c>
      <c r="F149" s="33">
        <v>9</v>
      </c>
      <c r="G149" s="33">
        <v>0</v>
      </c>
      <c r="H149" s="33">
        <v>0</v>
      </c>
      <c r="I149" s="36">
        <f t="shared" si="4"/>
        <v>28</v>
      </c>
      <c r="J149" s="37">
        <v>245</v>
      </c>
      <c r="K149" s="38">
        <f t="shared" si="5"/>
        <v>0.11428571428571428</v>
      </c>
    </row>
    <row r="150" spans="1:11" ht="12.75">
      <c r="A150" s="34">
        <v>17</v>
      </c>
      <c r="B150" s="35" t="s">
        <v>160</v>
      </c>
      <c r="C150" s="36" t="s">
        <v>27</v>
      </c>
      <c r="D150" s="33">
        <v>5</v>
      </c>
      <c r="E150" s="33">
        <v>8</v>
      </c>
      <c r="F150" s="33">
        <v>4</v>
      </c>
      <c r="G150" s="33">
        <v>1</v>
      </c>
      <c r="H150" s="33">
        <v>0</v>
      </c>
      <c r="I150" s="36">
        <f t="shared" si="4"/>
        <v>18</v>
      </c>
      <c r="J150" s="37">
        <v>245</v>
      </c>
      <c r="K150" s="38">
        <f t="shared" si="5"/>
        <v>0.07346938775510205</v>
      </c>
    </row>
    <row r="151" spans="1:11" ht="12.75">
      <c r="A151" s="34">
        <v>17</v>
      </c>
      <c r="B151" s="35" t="s">
        <v>161</v>
      </c>
      <c r="C151" s="36" t="s">
        <v>27</v>
      </c>
      <c r="D151" s="33">
        <v>10</v>
      </c>
      <c r="E151" s="33">
        <v>4</v>
      </c>
      <c r="F151" s="33">
        <v>12</v>
      </c>
      <c r="G151" s="33">
        <v>0</v>
      </c>
      <c r="H151" s="33">
        <v>0</v>
      </c>
      <c r="I151" s="36">
        <f t="shared" si="4"/>
        <v>26</v>
      </c>
      <c r="J151" s="37">
        <v>245</v>
      </c>
      <c r="K151" s="38">
        <f t="shared" si="5"/>
        <v>0.10612244897959183</v>
      </c>
    </row>
    <row r="152" spans="1:11" ht="12.75">
      <c r="A152" s="34">
        <v>17</v>
      </c>
      <c r="B152" s="35" t="s">
        <v>162</v>
      </c>
      <c r="C152" s="36" t="s">
        <v>27</v>
      </c>
      <c r="D152" s="33">
        <v>6</v>
      </c>
      <c r="E152" s="33">
        <v>6</v>
      </c>
      <c r="F152" s="33">
        <v>11</v>
      </c>
      <c r="G152" s="33">
        <v>0</v>
      </c>
      <c r="H152" s="33">
        <v>0</v>
      </c>
      <c r="I152" s="36">
        <f t="shared" si="4"/>
        <v>23</v>
      </c>
      <c r="J152" s="37">
        <v>244</v>
      </c>
      <c r="K152" s="38">
        <f t="shared" si="5"/>
        <v>0.0942622950819672</v>
      </c>
    </row>
    <row r="153" spans="1:11" ht="12.75">
      <c r="A153" s="34">
        <v>17</v>
      </c>
      <c r="B153" s="35" t="s">
        <v>163</v>
      </c>
      <c r="C153" s="36" t="s">
        <v>27</v>
      </c>
      <c r="D153" s="33">
        <v>7</v>
      </c>
      <c r="E153" s="33">
        <v>8</v>
      </c>
      <c r="F153" s="33">
        <v>6</v>
      </c>
      <c r="G153" s="33">
        <v>0</v>
      </c>
      <c r="H153" s="33">
        <v>1</v>
      </c>
      <c r="I153" s="36">
        <f t="shared" si="4"/>
        <v>22</v>
      </c>
      <c r="J153" s="37">
        <v>245</v>
      </c>
      <c r="K153" s="38">
        <f t="shared" si="5"/>
        <v>0.08979591836734693</v>
      </c>
    </row>
    <row r="154" spans="1:11" ht="12.75">
      <c r="A154" s="34">
        <v>17</v>
      </c>
      <c r="B154" s="35" t="s">
        <v>164</v>
      </c>
      <c r="C154" s="36" t="s">
        <v>27</v>
      </c>
      <c r="D154" s="33">
        <v>7</v>
      </c>
      <c r="E154" s="33">
        <v>4</v>
      </c>
      <c r="F154" s="33">
        <v>8</v>
      </c>
      <c r="G154" s="33">
        <v>0</v>
      </c>
      <c r="H154" s="33">
        <v>0</v>
      </c>
      <c r="I154" s="36">
        <f t="shared" si="4"/>
        <v>19</v>
      </c>
      <c r="J154" s="37">
        <v>245</v>
      </c>
      <c r="K154" s="38">
        <f t="shared" si="5"/>
        <v>0.07755102040816327</v>
      </c>
    </row>
    <row r="155" spans="1:11" ht="12.75">
      <c r="A155" s="34">
        <v>17</v>
      </c>
      <c r="B155" s="35" t="s">
        <v>165</v>
      </c>
      <c r="C155" s="36" t="s">
        <v>27</v>
      </c>
      <c r="D155" s="33">
        <v>8</v>
      </c>
      <c r="E155" s="33">
        <v>8</v>
      </c>
      <c r="F155" s="33">
        <v>10</v>
      </c>
      <c r="G155" s="33">
        <v>0</v>
      </c>
      <c r="H155" s="33">
        <v>2</v>
      </c>
      <c r="I155" s="36">
        <f t="shared" si="4"/>
        <v>28</v>
      </c>
      <c r="J155" s="37">
        <v>245</v>
      </c>
      <c r="K155" s="38">
        <f t="shared" si="5"/>
        <v>0.11428571428571428</v>
      </c>
    </row>
    <row r="156" spans="1:11" ht="12.75">
      <c r="A156" s="34">
        <v>17</v>
      </c>
      <c r="B156" s="35" t="s">
        <v>166</v>
      </c>
      <c r="C156" s="36" t="s">
        <v>27</v>
      </c>
      <c r="D156" s="33">
        <v>4</v>
      </c>
      <c r="E156" s="33">
        <v>6</v>
      </c>
      <c r="F156" s="33">
        <v>8</v>
      </c>
      <c r="G156" s="33">
        <v>0</v>
      </c>
      <c r="H156" s="33">
        <v>0</v>
      </c>
      <c r="I156" s="36">
        <f t="shared" si="4"/>
        <v>18</v>
      </c>
      <c r="J156" s="37">
        <v>245</v>
      </c>
      <c r="K156" s="38">
        <f t="shared" si="5"/>
        <v>0.07346938775510205</v>
      </c>
    </row>
    <row r="157" spans="1:11" ht="12.75">
      <c r="A157" s="34">
        <v>17</v>
      </c>
      <c r="B157" s="35" t="s">
        <v>167</v>
      </c>
      <c r="C157" s="36" t="s">
        <v>27</v>
      </c>
      <c r="D157" s="33">
        <v>6</v>
      </c>
      <c r="E157" s="33">
        <v>9</v>
      </c>
      <c r="F157" s="33">
        <v>12</v>
      </c>
      <c r="G157" s="33">
        <v>0</v>
      </c>
      <c r="H157" s="33">
        <v>0</v>
      </c>
      <c r="I157" s="36">
        <f t="shared" si="4"/>
        <v>27</v>
      </c>
      <c r="J157" s="37">
        <v>245</v>
      </c>
      <c r="K157" s="38">
        <f t="shared" si="5"/>
        <v>0.11020408163265306</v>
      </c>
    </row>
    <row r="158" spans="1:11" ht="12.75">
      <c r="A158" s="34">
        <v>17</v>
      </c>
      <c r="B158" s="35" t="s">
        <v>168</v>
      </c>
      <c r="C158" s="36" t="s">
        <v>27</v>
      </c>
      <c r="D158" s="33">
        <v>6</v>
      </c>
      <c r="E158" s="33">
        <v>1</v>
      </c>
      <c r="F158" s="33">
        <v>3</v>
      </c>
      <c r="G158" s="33">
        <v>1</v>
      </c>
      <c r="H158" s="33">
        <v>0</v>
      </c>
      <c r="I158" s="36">
        <f t="shared" si="4"/>
        <v>11</v>
      </c>
      <c r="J158" s="37">
        <v>244</v>
      </c>
      <c r="K158" s="38">
        <f t="shared" si="5"/>
        <v>0.045081967213114756</v>
      </c>
    </row>
    <row r="159" spans="1:11" ht="12.75">
      <c r="A159" s="34">
        <v>17</v>
      </c>
      <c r="B159" s="35" t="s">
        <v>169</v>
      </c>
      <c r="C159" s="36" t="s">
        <v>27</v>
      </c>
      <c r="D159" s="33">
        <v>7</v>
      </c>
      <c r="E159" s="33">
        <v>10</v>
      </c>
      <c r="F159" s="33">
        <v>6</v>
      </c>
      <c r="G159" s="33">
        <v>0</v>
      </c>
      <c r="H159" s="33">
        <v>0</v>
      </c>
      <c r="I159" s="36">
        <f t="shared" si="4"/>
        <v>23</v>
      </c>
      <c r="J159" s="37">
        <v>245</v>
      </c>
      <c r="K159" s="38">
        <f t="shared" si="5"/>
        <v>0.09387755102040816</v>
      </c>
    </row>
    <row r="160" spans="1:11" ht="12.75">
      <c r="A160" s="34">
        <v>17</v>
      </c>
      <c r="B160" s="35" t="s">
        <v>170</v>
      </c>
      <c r="C160" s="36" t="s">
        <v>27</v>
      </c>
      <c r="D160" s="33">
        <v>7</v>
      </c>
      <c r="E160" s="33">
        <v>5</v>
      </c>
      <c r="F160" s="33">
        <v>7</v>
      </c>
      <c r="G160" s="33">
        <v>0</v>
      </c>
      <c r="H160" s="33">
        <v>1</v>
      </c>
      <c r="I160" s="36">
        <f t="shared" si="4"/>
        <v>20</v>
      </c>
      <c r="J160" s="37">
        <v>244</v>
      </c>
      <c r="K160" s="38">
        <f t="shared" si="5"/>
        <v>0.08196721311475409</v>
      </c>
    </row>
    <row r="161" spans="1:11" ht="12.75">
      <c r="A161" s="34">
        <v>17</v>
      </c>
      <c r="B161" s="35" t="s">
        <v>171</v>
      </c>
      <c r="C161" s="36" t="s">
        <v>27</v>
      </c>
      <c r="D161" s="33">
        <v>7</v>
      </c>
      <c r="E161" s="33">
        <v>6</v>
      </c>
      <c r="F161" s="33">
        <v>8</v>
      </c>
      <c r="G161" s="33">
        <v>0</v>
      </c>
      <c r="H161" s="33">
        <v>0</v>
      </c>
      <c r="I161" s="36">
        <f t="shared" si="4"/>
        <v>21</v>
      </c>
      <c r="J161" s="37">
        <v>245</v>
      </c>
      <c r="K161" s="38">
        <f t="shared" si="5"/>
        <v>0.08571428571428572</v>
      </c>
    </row>
    <row r="162" spans="1:11" ht="12.75">
      <c r="A162" s="34">
        <v>17</v>
      </c>
      <c r="B162" s="35" t="s">
        <v>172</v>
      </c>
      <c r="C162" s="36" t="s">
        <v>27</v>
      </c>
      <c r="D162" s="33">
        <v>6</v>
      </c>
      <c r="E162" s="33">
        <v>4</v>
      </c>
      <c r="F162" s="33">
        <v>9</v>
      </c>
      <c r="G162" s="33">
        <v>0</v>
      </c>
      <c r="H162" s="33">
        <v>0</v>
      </c>
      <c r="I162" s="36">
        <f t="shared" si="4"/>
        <v>19</v>
      </c>
      <c r="J162" s="37">
        <v>245</v>
      </c>
      <c r="K162" s="38">
        <f t="shared" si="5"/>
        <v>0.07755102040816327</v>
      </c>
    </row>
    <row r="163" spans="1:11" ht="12.75">
      <c r="A163" s="34">
        <v>17</v>
      </c>
      <c r="B163" s="35" t="s">
        <v>173</v>
      </c>
      <c r="C163" s="36" t="s">
        <v>27</v>
      </c>
      <c r="D163" s="33">
        <v>8</v>
      </c>
      <c r="E163" s="33">
        <v>7</v>
      </c>
      <c r="F163" s="33">
        <v>8</v>
      </c>
      <c r="G163" s="33">
        <v>0</v>
      </c>
      <c r="H163" s="33">
        <v>1</v>
      </c>
      <c r="I163" s="36">
        <f t="shared" si="4"/>
        <v>24</v>
      </c>
      <c r="J163" s="37">
        <v>245</v>
      </c>
      <c r="K163" s="38">
        <f t="shared" si="5"/>
        <v>0.09795918367346938</v>
      </c>
    </row>
    <row r="164" spans="1:11" ht="12.75">
      <c r="A164" s="34">
        <v>17</v>
      </c>
      <c r="B164" s="35" t="s">
        <v>174</v>
      </c>
      <c r="C164" s="36" t="s">
        <v>27</v>
      </c>
      <c r="D164" s="33">
        <v>7</v>
      </c>
      <c r="E164" s="33">
        <v>8</v>
      </c>
      <c r="F164" s="33">
        <v>10</v>
      </c>
      <c r="G164" s="33">
        <v>0</v>
      </c>
      <c r="H164" s="33">
        <v>0</v>
      </c>
      <c r="I164" s="36">
        <f t="shared" si="4"/>
        <v>25</v>
      </c>
      <c r="J164" s="37">
        <v>244</v>
      </c>
      <c r="K164" s="38">
        <f t="shared" si="5"/>
        <v>0.10245901639344263</v>
      </c>
    </row>
    <row r="165" spans="1:11" ht="12.75">
      <c r="A165" s="34">
        <v>18</v>
      </c>
      <c r="B165" s="35" t="s">
        <v>175</v>
      </c>
      <c r="C165" s="36" t="s">
        <v>23</v>
      </c>
      <c r="D165" s="33">
        <v>8</v>
      </c>
      <c r="E165" s="33">
        <v>60</v>
      </c>
      <c r="F165" s="33">
        <v>50</v>
      </c>
      <c r="G165" s="33">
        <v>2</v>
      </c>
      <c r="H165" s="33">
        <v>1</v>
      </c>
      <c r="I165" s="36">
        <f t="shared" si="4"/>
        <v>121</v>
      </c>
      <c r="J165" s="37">
        <v>160</v>
      </c>
      <c r="K165" s="38">
        <f t="shared" si="5"/>
        <v>0.75625</v>
      </c>
    </row>
    <row r="166" spans="1:11" ht="12.75">
      <c r="A166" s="34">
        <v>18</v>
      </c>
      <c r="B166" s="35" t="s">
        <v>176</v>
      </c>
      <c r="C166" s="36" t="s">
        <v>23</v>
      </c>
      <c r="D166" s="33">
        <v>6</v>
      </c>
      <c r="E166" s="33">
        <v>55</v>
      </c>
      <c r="F166" s="33">
        <v>58</v>
      </c>
      <c r="G166" s="33">
        <v>0</v>
      </c>
      <c r="H166" s="33">
        <v>2</v>
      </c>
      <c r="I166" s="36">
        <f t="shared" si="4"/>
        <v>121</v>
      </c>
      <c r="J166" s="37">
        <v>162</v>
      </c>
      <c r="K166" s="38">
        <f t="shared" si="5"/>
        <v>0.7469135802469136</v>
      </c>
    </row>
    <row r="167" spans="1:11" ht="12.75">
      <c r="A167" s="34">
        <v>18</v>
      </c>
      <c r="B167" s="35" t="s">
        <v>177</v>
      </c>
      <c r="C167" s="36" t="s">
        <v>25</v>
      </c>
      <c r="D167" s="33">
        <v>114</v>
      </c>
      <c r="E167" s="33">
        <v>6</v>
      </c>
      <c r="F167" s="33">
        <v>17</v>
      </c>
      <c r="G167" s="33">
        <v>2</v>
      </c>
      <c r="H167" s="33">
        <v>2</v>
      </c>
      <c r="I167" s="36">
        <f t="shared" si="4"/>
        <v>141</v>
      </c>
      <c r="J167" s="37">
        <v>186</v>
      </c>
      <c r="K167" s="38">
        <f t="shared" si="5"/>
        <v>0.7580645161290323</v>
      </c>
    </row>
    <row r="168" spans="1:11" ht="12.75">
      <c r="A168" s="34">
        <v>18</v>
      </c>
      <c r="B168" s="35" t="s">
        <v>178</v>
      </c>
      <c r="C168" s="36" t="s">
        <v>27</v>
      </c>
      <c r="D168" s="33">
        <v>13</v>
      </c>
      <c r="E168" s="33">
        <v>2</v>
      </c>
      <c r="F168" s="33">
        <v>10</v>
      </c>
      <c r="G168" s="33">
        <v>0</v>
      </c>
      <c r="H168" s="33">
        <v>0</v>
      </c>
      <c r="I168" s="36">
        <f t="shared" si="4"/>
        <v>25</v>
      </c>
      <c r="J168" s="37">
        <v>240</v>
      </c>
      <c r="K168" s="38">
        <f t="shared" si="5"/>
        <v>0.10416666666666667</v>
      </c>
    </row>
    <row r="169" spans="1:11" ht="12.75">
      <c r="A169" s="34">
        <v>18</v>
      </c>
      <c r="B169" s="35" t="s">
        <v>179</v>
      </c>
      <c r="C169" s="36" t="s">
        <v>27</v>
      </c>
      <c r="D169" s="33">
        <v>10</v>
      </c>
      <c r="E169" s="33">
        <v>7</v>
      </c>
      <c r="F169" s="33">
        <v>9</v>
      </c>
      <c r="G169" s="33">
        <v>0</v>
      </c>
      <c r="H169" s="33">
        <v>0</v>
      </c>
      <c r="I169" s="36">
        <f t="shared" si="4"/>
        <v>26</v>
      </c>
      <c r="J169" s="37">
        <v>240</v>
      </c>
      <c r="K169" s="38">
        <f t="shared" si="5"/>
        <v>0.10833333333333334</v>
      </c>
    </row>
    <row r="170" spans="1:11" ht="12.75">
      <c r="A170" s="34">
        <v>18</v>
      </c>
      <c r="B170" s="35" t="s">
        <v>180</v>
      </c>
      <c r="C170" s="36" t="s">
        <v>27</v>
      </c>
      <c r="D170" s="33">
        <v>8</v>
      </c>
      <c r="E170" s="33">
        <v>7</v>
      </c>
      <c r="F170" s="33">
        <v>11</v>
      </c>
      <c r="G170" s="33">
        <v>0</v>
      </c>
      <c r="H170" s="33">
        <v>0</v>
      </c>
      <c r="I170" s="36">
        <f t="shared" si="4"/>
        <v>26</v>
      </c>
      <c r="J170" s="37">
        <v>240</v>
      </c>
      <c r="K170" s="38">
        <f t="shared" si="5"/>
        <v>0.10833333333333334</v>
      </c>
    </row>
    <row r="171" spans="1:11" ht="12.75">
      <c r="A171" s="34">
        <v>18</v>
      </c>
      <c r="B171" s="35" t="s">
        <v>181</v>
      </c>
      <c r="C171" s="36" t="s">
        <v>27</v>
      </c>
      <c r="D171" s="33">
        <v>10</v>
      </c>
      <c r="E171" s="33">
        <v>10</v>
      </c>
      <c r="F171" s="33">
        <v>10</v>
      </c>
      <c r="G171" s="33">
        <v>0</v>
      </c>
      <c r="H171" s="33">
        <v>0</v>
      </c>
      <c r="I171" s="36">
        <f t="shared" si="4"/>
        <v>30</v>
      </c>
      <c r="J171" s="37">
        <v>240</v>
      </c>
      <c r="K171" s="38">
        <f t="shared" si="5"/>
        <v>0.125</v>
      </c>
    </row>
    <row r="172" spans="1:11" ht="12.75">
      <c r="A172" s="34">
        <v>18</v>
      </c>
      <c r="B172" s="35" t="s">
        <v>182</v>
      </c>
      <c r="C172" s="36" t="s">
        <v>27</v>
      </c>
      <c r="D172" s="33">
        <v>9</v>
      </c>
      <c r="E172" s="33">
        <v>6</v>
      </c>
      <c r="F172" s="33">
        <v>6</v>
      </c>
      <c r="G172" s="33">
        <v>0</v>
      </c>
      <c r="H172" s="33">
        <v>0</v>
      </c>
      <c r="I172" s="36">
        <f t="shared" si="4"/>
        <v>21</v>
      </c>
      <c r="J172" s="37">
        <v>240</v>
      </c>
      <c r="K172" s="38">
        <f t="shared" si="5"/>
        <v>0.0875</v>
      </c>
    </row>
    <row r="173" spans="1:11" ht="12.75">
      <c r="A173" s="34">
        <v>18</v>
      </c>
      <c r="B173" s="35" t="s">
        <v>183</v>
      </c>
      <c r="C173" s="36" t="s">
        <v>27</v>
      </c>
      <c r="D173" s="33">
        <v>6</v>
      </c>
      <c r="E173" s="33">
        <v>3</v>
      </c>
      <c r="F173" s="33">
        <v>10</v>
      </c>
      <c r="G173" s="33">
        <v>0</v>
      </c>
      <c r="H173" s="33">
        <v>0</v>
      </c>
      <c r="I173" s="36">
        <f t="shared" si="4"/>
        <v>19</v>
      </c>
      <c r="J173" s="37">
        <v>240</v>
      </c>
      <c r="K173" s="38">
        <f t="shared" si="5"/>
        <v>0.07916666666666666</v>
      </c>
    </row>
    <row r="174" spans="1:11" ht="12.75">
      <c r="A174" s="34">
        <v>18</v>
      </c>
      <c r="B174" s="35" t="s">
        <v>184</v>
      </c>
      <c r="C174" s="36" t="s">
        <v>27</v>
      </c>
      <c r="D174" s="33">
        <v>11</v>
      </c>
      <c r="E174" s="33">
        <v>5</v>
      </c>
      <c r="F174" s="33">
        <v>8</v>
      </c>
      <c r="G174" s="33">
        <v>0</v>
      </c>
      <c r="H174" s="33">
        <v>0</v>
      </c>
      <c r="I174" s="36">
        <f t="shared" si="4"/>
        <v>24</v>
      </c>
      <c r="J174" s="37">
        <v>240</v>
      </c>
      <c r="K174" s="38">
        <f t="shared" si="5"/>
        <v>0.1</v>
      </c>
    </row>
    <row r="175" spans="1:11" ht="12.75">
      <c r="A175" s="34">
        <v>18</v>
      </c>
      <c r="B175" s="35" t="s">
        <v>185</v>
      </c>
      <c r="C175" s="36" t="s">
        <v>27</v>
      </c>
      <c r="D175" s="33">
        <v>7</v>
      </c>
      <c r="E175" s="33">
        <v>6</v>
      </c>
      <c r="F175" s="33">
        <v>10</v>
      </c>
      <c r="G175" s="33">
        <v>0</v>
      </c>
      <c r="H175" s="33">
        <v>0</v>
      </c>
      <c r="I175" s="36">
        <f t="shared" si="4"/>
        <v>23</v>
      </c>
      <c r="J175" s="37">
        <v>240</v>
      </c>
      <c r="K175" s="38">
        <f t="shared" si="5"/>
        <v>0.09583333333333334</v>
      </c>
    </row>
    <row r="176" spans="1:11" ht="12.75">
      <c r="A176" s="34">
        <v>18</v>
      </c>
      <c r="B176" s="35" t="s">
        <v>186</v>
      </c>
      <c r="C176" s="36" t="s">
        <v>27</v>
      </c>
      <c r="D176" s="33">
        <v>6</v>
      </c>
      <c r="E176" s="33">
        <v>7</v>
      </c>
      <c r="F176" s="33">
        <v>24</v>
      </c>
      <c r="G176" s="33">
        <v>0</v>
      </c>
      <c r="H176" s="33">
        <v>0</v>
      </c>
      <c r="I176" s="36">
        <f t="shared" si="4"/>
        <v>37</v>
      </c>
      <c r="J176" s="37">
        <v>240</v>
      </c>
      <c r="K176" s="38">
        <f t="shared" si="5"/>
        <v>0.15416666666666667</v>
      </c>
    </row>
    <row r="177" spans="1:11" ht="12.75">
      <c r="A177" s="34">
        <v>18</v>
      </c>
      <c r="B177" s="35" t="s">
        <v>187</v>
      </c>
      <c r="C177" s="36" t="s">
        <v>27</v>
      </c>
      <c r="D177" s="33">
        <v>6</v>
      </c>
      <c r="E177" s="33">
        <v>5</v>
      </c>
      <c r="F177" s="33">
        <v>13</v>
      </c>
      <c r="G177" s="33">
        <v>0</v>
      </c>
      <c r="H177" s="33">
        <v>0</v>
      </c>
      <c r="I177" s="36">
        <f t="shared" si="4"/>
        <v>24</v>
      </c>
      <c r="J177" s="37">
        <v>240</v>
      </c>
      <c r="K177" s="38">
        <f t="shared" si="5"/>
        <v>0.1</v>
      </c>
    </row>
    <row r="178" spans="1:11" ht="12.75">
      <c r="A178" s="34">
        <v>18</v>
      </c>
      <c r="B178" s="35" t="s">
        <v>188</v>
      </c>
      <c r="C178" s="36" t="s">
        <v>27</v>
      </c>
      <c r="D178" s="33">
        <v>11</v>
      </c>
      <c r="E178" s="33">
        <v>7</v>
      </c>
      <c r="F178" s="33">
        <v>9</v>
      </c>
      <c r="G178" s="33">
        <v>0</v>
      </c>
      <c r="H178" s="33">
        <v>0</v>
      </c>
      <c r="I178" s="36">
        <f t="shared" si="4"/>
        <v>27</v>
      </c>
      <c r="J178" s="37">
        <v>240</v>
      </c>
      <c r="K178" s="38">
        <f t="shared" si="5"/>
        <v>0.1125</v>
      </c>
    </row>
    <row r="179" spans="1:11" ht="12.75">
      <c r="A179" s="34">
        <v>18</v>
      </c>
      <c r="B179" s="35" t="s">
        <v>189</v>
      </c>
      <c r="C179" s="36" t="s">
        <v>27</v>
      </c>
      <c r="D179" s="33">
        <v>5</v>
      </c>
      <c r="E179" s="33">
        <v>6</v>
      </c>
      <c r="F179" s="33">
        <v>11</v>
      </c>
      <c r="G179" s="33">
        <v>0</v>
      </c>
      <c r="H179" s="33">
        <v>0</v>
      </c>
      <c r="I179" s="36">
        <f t="shared" si="4"/>
        <v>22</v>
      </c>
      <c r="J179" s="37">
        <v>240</v>
      </c>
      <c r="K179" s="38">
        <f t="shared" si="5"/>
        <v>0.09166666666666666</v>
      </c>
    </row>
    <row r="180" spans="1:11" ht="12.75">
      <c r="A180" s="34">
        <v>18</v>
      </c>
      <c r="B180" s="35" t="s">
        <v>190</v>
      </c>
      <c r="C180" s="36" t="s">
        <v>27</v>
      </c>
      <c r="D180" s="33">
        <v>6</v>
      </c>
      <c r="E180" s="33">
        <v>8</v>
      </c>
      <c r="F180" s="33">
        <v>14</v>
      </c>
      <c r="G180" s="33">
        <v>0</v>
      </c>
      <c r="H180" s="33">
        <v>0</v>
      </c>
      <c r="I180" s="36">
        <f t="shared" si="4"/>
        <v>28</v>
      </c>
      <c r="J180" s="37">
        <v>240</v>
      </c>
      <c r="K180" s="38">
        <f t="shared" si="5"/>
        <v>0.11666666666666667</v>
      </c>
    </row>
    <row r="181" spans="1:11" ht="12.75">
      <c r="A181" s="34">
        <v>18</v>
      </c>
      <c r="B181" s="35" t="s">
        <v>191</v>
      </c>
      <c r="C181" s="36" t="s">
        <v>27</v>
      </c>
      <c r="D181" s="33">
        <v>3</v>
      </c>
      <c r="E181" s="33">
        <v>1</v>
      </c>
      <c r="F181" s="33">
        <v>10</v>
      </c>
      <c r="G181" s="33">
        <v>0</v>
      </c>
      <c r="H181" s="33">
        <v>0</v>
      </c>
      <c r="I181" s="36">
        <f t="shared" si="4"/>
        <v>14</v>
      </c>
      <c r="J181" s="37">
        <v>239</v>
      </c>
      <c r="K181" s="38">
        <f t="shared" si="5"/>
        <v>0.058577405857740586</v>
      </c>
    </row>
    <row r="182" spans="1:11" ht="12.75">
      <c r="A182" s="34">
        <v>18</v>
      </c>
      <c r="B182" s="35" t="s">
        <v>192</v>
      </c>
      <c r="C182" s="36" t="s">
        <v>27</v>
      </c>
      <c r="D182" s="33">
        <v>6</v>
      </c>
      <c r="E182" s="33">
        <v>11</v>
      </c>
      <c r="F182" s="33">
        <v>8</v>
      </c>
      <c r="G182" s="33">
        <v>0</v>
      </c>
      <c r="H182" s="33">
        <v>0</v>
      </c>
      <c r="I182" s="36">
        <f t="shared" si="4"/>
        <v>25</v>
      </c>
      <c r="J182" s="37">
        <v>240</v>
      </c>
      <c r="K182" s="38">
        <f t="shared" si="5"/>
        <v>0.10416666666666667</v>
      </c>
    </row>
    <row r="183" spans="1:11" ht="12.75">
      <c r="A183" s="34">
        <v>18</v>
      </c>
      <c r="B183" s="35" t="s">
        <v>193</v>
      </c>
      <c r="C183" s="36" t="s">
        <v>27</v>
      </c>
      <c r="D183" s="33">
        <v>8</v>
      </c>
      <c r="E183" s="33">
        <v>2</v>
      </c>
      <c r="F183" s="33">
        <v>11</v>
      </c>
      <c r="G183" s="33">
        <v>0</v>
      </c>
      <c r="H183" s="33">
        <v>1</v>
      </c>
      <c r="I183" s="36">
        <f t="shared" si="4"/>
        <v>22</v>
      </c>
      <c r="J183" s="37">
        <v>240</v>
      </c>
      <c r="K183" s="38">
        <f t="shared" si="5"/>
        <v>0.09166666666666666</v>
      </c>
    </row>
    <row r="184" spans="1:11" ht="12.75">
      <c r="A184" s="34">
        <v>18</v>
      </c>
      <c r="B184" s="35" t="s">
        <v>194</v>
      </c>
      <c r="C184" s="36" t="s">
        <v>27</v>
      </c>
      <c r="D184" s="33">
        <v>10</v>
      </c>
      <c r="E184" s="33">
        <v>3</v>
      </c>
      <c r="F184" s="33">
        <v>10</v>
      </c>
      <c r="G184" s="33">
        <v>1</v>
      </c>
      <c r="H184" s="33">
        <v>0</v>
      </c>
      <c r="I184" s="36">
        <f t="shared" si="4"/>
        <v>24</v>
      </c>
      <c r="J184" s="37">
        <v>240</v>
      </c>
      <c r="K184" s="38">
        <f t="shared" si="5"/>
        <v>0.1</v>
      </c>
    </row>
    <row r="185" spans="1:11" ht="12.75">
      <c r="A185" s="34">
        <v>18</v>
      </c>
      <c r="B185" s="35" t="s">
        <v>195</v>
      </c>
      <c r="C185" s="36" t="s">
        <v>27</v>
      </c>
      <c r="D185" s="33">
        <v>8</v>
      </c>
      <c r="E185" s="33">
        <v>10</v>
      </c>
      <c r="F185" s="33">
        <v>12</v>
      </c>
      <c r="G185" s="33">
        <v>0</v>
      </c>
      <c r="H185" s="33">
        <v>1</v>
      </c>
      <c r="I185" s="36">
        <f t="shared" si="4"/>
        <v>31</v>
      </c>
      <c r="J185" s="37">
        <v>239</v>
      </c>
      <c r="K185" s="38">
        <f t="shared" si="5"/>
        <v>0.1297071129707113</v>
      </c>
    </row>
    <row r="186" spans="1:11" ht="12.75">
      <c r="A186" s="34">
        <v>18</v>
      </c>
      <c r="B186" s="35" t="s">
        <v>196</v>
      </c>
      <c r="C186" s="36" t="s">
        <v>27</v>
      </c>
      <c r="D186" s="33">
        <v>7</v>
      </c>
      <c r="E186" s="33">
        <v>6</v>
      </c>
      <c r="F186" s="33">
        <v>10</v>
      </c>
      <c r="G186" s="33">
        <v>0</v>
      </c>
      <c r="H186" s="33">
        <v>0</v>
      </c>
      <c r="I186" s="36">
        <f t="shared" si="4"/>
        <v>23</v>
      </c>
      <c r="J186" s="37">
        <v>240</v>
      </c>
      <c r="K186" s="38">
        <f t="shared" si="5"/>
        <v>0.09583333333333334</v>
      </c>
    </row>
    <row r="187" spans="1:11" ht="12.75">
      <c r="A187" s="34">
        <v>18</v>
      </c>
      <c r="B187" s="35" t="s">
        <v>197</v>
      </c>
      <c r="C187" s="36" t="s">
        <v>27</v>
      </c>
      <c r="D187" s="33">
        <v>10</v>
      </c>
      <c r="E187" s="33">
        <v>6</v>
      </c>
      <c r="F187" s="33">
        <v>10</v>
      </c>
      <c r="G187" s="33">
        <v>0</v>
      </c>
      <c r="H187" s="33">
        <v>0</v>
      </c>
      <c r="I187" s="36">
        <f t="shared" si="4"/>
        <v>26</v>
      </c>
      <c r="J187" s="37">
        <v>240</v>
      </c>
      <c r="K187" s="38">
        <f t="shared" si="5"/>
        <v>0.10833333333333334</v>
      </c>
    </row>
    <row r="188" spans="1:11" ht="12.75">
      <c r="A188" s="34">
        <v>18</v>
      </c>
      <c r="B188" s="35" t="s">
        <v>198</v>
      </c>
      <c r="C188" s="36" t="s">
        <v>27</v>
      </c>
      <c r="D188" s="33">
        <v>11</v>
      </c>
      <c r="E188" s="33">
        <v>7</v>
      </c>
      <c r="F188" s="33">
        <v>8</v>
      </c>
      <c r="G188" s="33">
        <v>0</v>
      </c>
      <c r="H188" s="33">
        <v>0</v>
      </c>
      <c r="I188" s="36">
        <f t="shared" si="4"/>
        <v>26</v>
      </c>
      <c r="J188" s="37">
        <v>240</v>
      </c>
      <c r="K188" s="38">
        <f t="shared" si="5"/>
        <v>0.10833333333333334</v>
      </c>
    </row>
    <row r="189" spans="1:11" ht="12.75">
      <c r="A189" s="34">
        <v>18</v>
      </c>
      <c r="B189" s="35" t="s">
        <v>199</v>
      </c>
      <c r="C189" s="36" t="s">
        <v>27</v>
      </c>
      <c r="D189" s="33">
        <v>6</v>
      </c>
      <c r="E189" s="33">
        <v>8</v>
      </c>
      <c r="F189" s="33">
        <v>14</v>
      </c>
      <c r="G189" s="33">
        <v>0</v>
      </c>
      <c r="H189" s="33">
        <v>0</v>
      </c>
      <c r="I189" s="36">
        <f t="shared" si="4"/>
        <v>28</v>
      </c>
      <c r="J189" s="37">
        <v>233</v>
      </c>
      <c r="K189" s="38">
        <f t="shared" si="5"/>
        <v>0.12017167381974249</v>
      </c>
    </row>
    <row r="190" spans="1:11" ht="12.75">
      <c r="A190" s="34">
        <v>19</v>
      </c>
      <c r="B190" s="35" t="s">
        <v>200</v>
      </c>
      <c r="C190" s="36" t="s">
        <v>23</v>
      </c>
      <c r="D190" s="33">
        <v>8</v>
      </c>
      <c r="E190" s="33">
        <v>24</v>
      </c>
      <c r="F190" s="33">
        <v>20</v>
      </c>
      <c r="G190" s="33">
        <v>3</v>
      </c>
      <c r="H190" s="33">
        <v>3</v>
      </c>
      <c r="I190" s="36">
        <f t="shared" si="4"/>
        <v>58</v>
      </c>
      <c r="J190" s="37">
        <v>81</v>
      </c>
      <c r="K190" s="38">
        <f t="shared" si="5"/>
        <v>0.7160493827160493</v>
      </c>
    </row>
    <row r="191" spans="1:11" ht="12.75">
      <c r="A191" s="34">
        <v>19</v>
      </c>
      <c r="B191" s="35" t="s">
        <v>201</v>
      </c>
      <c r="C191" s="36" t="s">
        <v>25</v>
      </c>
      <c r="D191" s="33">
        <v>35</v>
      </c>
      <c r="E191" s="33">
        <v>2</v>
      </c>
      <c r="F191" s="33">
        <v>3</v>
      </c>
      <c r="G191" s="33">
        <v>1</v>
      </c>
      <c r="H191" s="33">
        <v>0</v>
      </c>
      <c r="I191" s="36">
        <f t="shared" si="4"/>
        <v>41</v>
      </c>
      <c r="J191" s="37">
        <v>53</v>
      </c>
      <c r="K191" s="38">
        <f t="shared" si="5"/>
        <v>0.7735849056603774</v>
      </c>
    </row>
    <row r="192" spans="1:11" ht="12.75">
      <c r="A192" s="34">
        <v>19</v>
      </c>
      <c r="B192" s="35" t="s">
        <v>202</v>
      </c>
      <c r="C192" s="36" t="s">
        <v>27</v>
      </c>
      <c r="D192" s="33">
        <v>26</v>
      </c>
      <c r="E192" s="33">
        <v>1</v>
      </c>
      <c r="F192" s="33">
        <v>4</v>
      </c>
      <c r="G192" s="33">
        <v>0</v>
      </c>
      <c r="H192" s="33">
        <v>0</v>
      </c>
      <c r="I192" s="36">
        <f t="shared" si="4"/>
        <v>31</v>
      </c>
      <c r="J192" s="37">
        <v>235</v>
      </c>
      <c r="K192" s="38">
        <f t="shared" si="5"/>
        <v>0.13191489361702127</v>
      </c>
    </row>
    <row r="193" spans="1:11" ht="12.75">
      <c r="A193" s="34">
        <v>19</v>
      </c>
      <c r="B193" s="35" t="s">
        <v>203</v>
      </c>
      <c r="C193" s="36" t="s">
        <v>27</v>
      </c>
      <c r="D193" s="33">
        <v>17</v>
      </c>
      <c r="E193" s="33">
        <v>1</v>
      </c>
      <c r="F193" s="33">
        <v>6</v>
      </c>
      <c r="G193" s="33">
        <v>0</v>
      </c>
      <c r="H193" s="33">
        <v>0</v>
      </c>
      <c r="I193" s="36">
        <f t="shared" si="4"/>
        <v>24</v>
      </c>
      <c r="J193" s="37">
        <v>235</v>
      </c>
      <c r="K193" s="38">
        <f t="shared" si="5"/>
        <v>0.10212765957446808</v>
      </c>
    </row>
    <row r="194" spans="1:11" ht="12.75">
      <c r="A194" s="34">
        <v>19</v>
      </c>
      <c r="B194" s="35" t="s">
        <v>204</v>
      </c>
      <c r="C194" s="36" t="s">
        <v>27</v>
      </c>
      <c r="D194" s="33">
        <v>22</v>
      </c>
      <c r="E194" s="33">
        <v>4</v>
      </c>
      <c r="F194" s="33">
        <v>2</v>
      </c>
      <c r="G194" s="33">
        <v>0</v>
      </c>
      <c r="H194" s="33">
        <v>0</v>
      </c>
      <c r="I194" s="36">
        <f t="shared" si="4"/>
        <v>28</v>
      </c>
      <c r="J194" s="37">
        <v>235</v>
      </c>
      <c r="K194" s="38">
        <f t="shared" si="5"/>
        <v>0.11914893617021277</v>
      </c>
    </row>
    <row r="195" spans="1:11" ht="12.75">
      <c r="A195" s="34">
        <v>19</v>
      </c>
      <c r="B195" s="35" t="s">
        <v>205</v>
      </c>
      <c r="C195" s="36" t="s">
        <v>27</v>
      </c>
      <c r="D195" s="33">
        <v>22</v>
      </c>
      <c r="E195" s="33">
        <v>0</v>
      </c>
      <c r="F195" s="33">
        <v>1</v>
      </c>
      <c r="G195" s="33">
        <v>0</v>
      </c>
      <c r="H195" s="33">
        <v>0</v>
      </c>
      <c r="I195" s="36">
        <f t="shared" si="4"/>
        <v>23</v>
      </c>
      <c r="J195" s="37">
        <v>235</v>
      </c>
      <c r="K195" s="38">
        <f t="shared" si="5"/>
        <v>0.09787234042553192</v>
      </c>
    </row>
    <row r="196" spans="1:11" ht="12.75">
      <c r="A196" s="34">
        <v>19</v>
      </c>
      <c r="B196" s="35" t="s">
        <v>206</v>
      </c>
      <c r="C196" s="36" t="s">
        <v>27</v>
      </c>
      <c r="D196" s="33">
        <v>20</v>
      </c>
      <c r="E196" s="33">
        <v>3</v>
      </c>
      <c r="F196" s="33">
        <v>2</v>
      </c>
      <c r="G196" s="33">
        <v>0</v>
      </c>
      <c r="H196" s="33">
        <v>0</v>
      </c>
      <c r="I196" s="36">
        <f t="shared" si="4"/>
        <v>25</v>
      </c>
      <c r="J196" s="37">
        <v>239</v>
      </c>
      <c r="K196" s="38">
        <f t="shared" si="5"/>
        <v>0.10460251046025104</v>
      </c>
    </row>
    <row r="197" spans="1:11" ht="12.75">
      <c r="A197" s="34">
        <v>20</v>
      </c>
      <c r="B197" s="35" t="s">
        <v>207</v>
      </c>
      <c r="C197" s="36" t="s">
        <v>25</v>
      </c>
      <c r="D197" s="33">
        <v>91</v>
      </c>
      <c r="E197" s="33">
        <v>7</v>
      </c>
      <c r="F197" s="33">
        <v>49</v>
      </c>
      <c r="G197" s="33">
        <v>0</v>
      </c>
      <c r="H197" s="33">
        <v>2</v>
      </c>
      <c r="I197" s="36">
        <f t="shared" si="4"/>
        <v>149</v>
      </c>
      <c r="J197" s="37">
        <v>220</v>
      </c>
      <c r="K197" s="38">
        <f t="shared" si="5"/>
        <v>0.6772727272727272</v>
      </c>
    </row>
    <row r="198" spans="1:11" ht="12.75">
      <c r="A198" s="34">
        <v>20</v>
      </c>
      <c r="B198" s="35" t="s">
        <v>208</v>
      </c>
      <c r="C198" s="36" t="s">
        <v>25</v>
      </c>
      <c r="D198" s="33">
        <v>81</v>
      </c>
      <c r="E198" s="33">
        <v>16</v>
      </c>
      <c r="F198" s="33">
        <v>45</v>
      </c>
      <c r="G198" s="33">
        <v>1</v>
      </c>
      <c r="H198" s="33">
        <v>2</v>
      </c>
      <c r="I198" s="36">
        <f t="shared" si="4"/>
        <v>145</v>
      </c>
      <c r="J198" s="37">
        <v>215</v>
      </c>
      <c r="K198" s="38">
        <f t="shared" si="5"/>
        <v>0.6744186046511628</v>
      </c>
    </row>
    <row r="199" spans="1:11" ht="12.75">
      <c r="A199" s="34">
        <v>21</v>
      </c>
      <c r="B199" s="35" t="s">
        <v>209</v>
      </c>
      <c r="C199" s="36" t="s">
        <v>25</v>
      </c>
      <c r="D199" s="33">
        <v>22</v>
      </c>
      <c r="E199" s="33">
        <v>1</v>
      </c>
      <c r="F199" s="33">
        <v>3</v>
      </c>
      <c r="G199" s="33">
        <v>0</v>
      </c>
      <c r="H199" s="33">
        <v>0</v>
      </c>
      <c r="I199" s="36">
        <f t="shared" si="4"/>
        <v>26</v>
      </c>
      <c r="J199" s="37">
        <v>43</v>
      </c>
      <c r="K199" s="38">
        <f t="shared" si="5"/>
        <v>0.6046511627906976</v>
      </c>
    </row>
    <row r="200" spans="1:11" ht="12.75">
      <c r="A200" s="34">
        <v>22</v>
      </c>
      <c r="B200" s="35" t="s">
        <v>210</v>
      </c>
      <c r="C200" s="36" t="s">
        <v>25</v>
      </c>
      <c r="D200" s="33">
        <v>65</v>
      </c>
      <c r="E200" s="33">
        <v>12</v>
      </c>
      <c r="F200" s="33">
        <v>36</v>
      </c>
      <c r="G200" s="33">
        <v>0</v>
      </c>
      <c r="H200" s="33">
        <v>1</v>
      </c>
      <c r="I200" s="36">
        <f t="shared" si="4"/>
        <v>114</v>
      </c>
      <c r="J200" s="37">
        <v>163</v>
      </c>
      <c r="K200" s="38">
        <f t="shared" si="5"/>
        <v>0.6993865030674846</v>
      </c>
    </row>
    <row r="201" spans="1:11" ht="12.75">
      <c r="A201" s="34">
        <v>23</v>
      </c>
      <c r="B201" s="35" t="s">
        <v>211</v>
      </c>
      <c r="C201" s="36" t="s">
        <v>23</v>
      </c>
      <c r="D201" s="33">
        <v>15</v>
      </c>
      <c r="E201" s="33">
        <v>17</v>
      </c>
      <c r="F201" s="33">
        <v>24</v>
      </c>
      <c r="G201" s="33">
        <v>1</v>
      </c>
      <c r="H201" s="33">
        <v>1</v>
      </c>
      <c r="I201" s="36">
        <f t="shared" si="4"/>
        <v>58</v>
      </c>
      <c r="J201" s="37">
        <v>71</v>
      </c>
      <c r="K201" s="38">
        <f t="shared" si="5"/>
        <v>0.8169014084507042</v>
      </c>
    </row>
    <row r="202" spans="1:11" ht="12.75">
      <c r="A202" s="34">
        <v>23</v>
      </c>
      <c r="B202" s="35" t="s">
        <v>212</v>
      </c>
      <c r="C202" s="36" t="s">
        <v>25</v>
      </c>
      <c r="D202" s="33">
        <v>34</v>
      </c>
      <c r="E202" s="33">
        <v>1</v>
      </c>
      <c r="F202" s="33">
        <v>0</v>
      </c>
      <c r="G202" s="33">
        <v>0</v>
      </c>
      <c r="H202" s="33">
        <v>0</v>
      </c>
      <c r="I202" s="36">
        <f t="shared" si="4"/>
        <v>35</v>
      </c>
      <c r="J202" s="37">
        <v>49</v>
      </c>
      <c r="K202" s="38">
        <f t="shared" si="5"/>
        <v>0.7142857142857143</v>
      </c>
    </row>
    <row r="203" spans="1:11" ht="12.75">
      <c r="A203" s="34">
        <v>23</v>
      </c>
      <c r="B203" s="35" t="s">
        <v>213</v>
      </c>
      <c r="C203" s="36" t="s">
        <v>27</v>
      </c>
      <c r="D203" s="33">
        <v>0</v>
      </c>
      <c r="E203" s="33">
        <v>0</v>
      </c>
      <c r="F203" s="33">
        <v>0</v>
      </c>
      <c r="G203" s="33">
        <v>0</v>
      </c>
      <c r="H203" s="33">
        <v>0</v>
      </c>
      <c r="I203" s="36">
        <f t="shared" si="4"/>
        <v>0</v>
      </c>
      <c r="J203" s="37">
        <v>222</v>
      </c>
      <c r="K203" s="38">
        <f t="shared" si="5"/>
        <v>0</v>
      </c>
    </row>
    <row r="204" spans="1:11" ht="12.75">
      <c r="A204" s="34">
        <v>23</v>
      </c>
      <c r="B204" s="35" t="s">
        <v>214</v>
      </c>
      <c r="C204" s="36" t="s">
        <v>27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6">
        <f t="shared" si="4"/>
        <v>0</v>
      </c>
      <c r="J204" s="37">
        <v>223</v>
      </c>
      <c r="K204" s="38">
        <f t="shared" si="5"/>
        <v>0</v>
      </c>
    </row>
    <row r="205" spans="1:11" ht="12.75">
      <c r="A205" s="34">
        <v>23</v>
      </c>
      <c r="B205" s="35" t="s">
        <v>215</v>
      </c>
      <c r="C205" s="36" t="s">
        <v>27</v>
      </c>
      <c r="D205" s="33">
        <v>54</v>
      </c>
      <c r="E205" s="33">
        <v>44</v>
      </c>
      <c r="F205" s="33">
        <v>40</v>
      </c>
      <c r="G205" s="33">
        <v>0</v>
      </c>
      <c r="H205" s="33">
        <v>0</v>
      </c>
      <c r="I205" s="36">
        <f t="shared" si="4"/>
        <v>138</v>
      </c>
      <c r="J205" s="37">
        <v>224</v>
      </c>
      <c r="K205" s="38">
        <f t="shared" si="5"/>
        <v>0.6160714285714286</v>
      </c>
    </row>
    <row r="206" spans="1:11" ht="12.75">
      <c r="A206" s="34">
        <v>23</v>
      </c>
      <c r="B206" s="35" t="s">
        <v>216</v>
      </c>
      <c r="C206" s="36" t="s">
        <v>27</v>
      </c>
      <c r="D206" s="33">
        <v>0</v>
      </c>
      <c r="E206" s="33">
        <v>0</v>
      </c>
      <c r="F206" s="33">
        <v>0</v>
      </c>
      <c r="G206" s="33">
        <v>0</v>
      </c>
      <c r="H206" s="33">
        <v>0</v>
      </c>
      <c r="I206" s="36">
        <f t="shared" si="4"/>
        <v>0</v>
      </c>
      <c r="J206" s="37">
        <v>223</v>
      </c>
      <c r="K206" s="38">
        <f t="shared" si="5"/>
        <v>0</v>
      </c>
    </row>
    <row r="207" spans="1:11" ht="12.75">
      <c r="A207" s="34">
        <v>23</v>
      </c>
      <c r="B207" s="35" t="s">
        <v>217</v>
      </c>
      <c r="C207" s="36" t="s">
        <v>27</v>
      </c>
      <c r="D207" s="33">
        <v>0</v>
      </c>
      <c r="E207" s="33">
        <v>0</v>
      </c>
      <c r="F207" s="33">
        <v>0</v>
      </c>
      <c r="G207" s="33">
        <v>0</v>
      </c>
      <c r="H207" s="33">
        <v>0</v>
      </c>
      <c r="I207" s="36">
        <f aca="true" t="shared" si="6" ref="I207:I263">SUM(D207:H207)</f>
        <v>0</v>
      </c>
      <c r="J207" s="37">
        <v>226</v>
      </c>
      <c r="K207" s="38">
        <f aca="true" t="shared" si="7" ref="K207:K261">I207/J207</f>
        <v>0</v>
      </c>
    </row>
    <row r="208" spans="1:11" ht="12.75">
      <c r="A208" s="34">
        <v>24</v>
      </c>
      <c r="B208" s="35" t="s">
        <v>218</v>
      </c>
      <c r="C208" s="36" t="s">
        <v>23</v>
      </c>
      <c r="D208" s="33">
        <v>15</v>
      </c>
      <c r="E208" s="33">
        <v>29</v>
      </c>
      <c r="F208" s="33">
        <v>21</v>
      </c>
      <c r="G208" s="33">
        <v>1</v>
      </c>
      <c r="H208" s="33">
        <v>2</v>
      </c>
      <c r="I208" s="36">
        <f t="shared" si="6"/>
        <v>68</v>
      </c>
      <c r="J208" s="37">
        <v>92</v>
      </c>
      <c r="K208" s="38">
        <f t="shared" si="7"/>
        <v>0.7391304347826086</v>
      </c>
    </row>
    <row r="209" spans="1:11" ht="12.75">
      <c r="A209" s="34">
        <v>24</v>
      </c>
      <c r="B209" s="35" t="s">
        <v>219</v>
      </c>
      <c r="C209" s="36" t="s">
        <v>25</v>
      </c>
      <c r="D209" s="33">
        <v>29</v>
      </c>
      <c r="E209" s="33">
        <v>6</v>
      </c>
      <c r="F209" s="33">
        <v>1</v>
      </c>
      <c r="G209" s="33">
        <v>0</v>
      </c>
      <c r="H209" s="33">
        <v>0</v>
      </c>
      <c r="I209" s="36">
        <f t="shared" si="6"/>
        <v>36</v>
      </c>
      <c r="J209" s="37">
        <v>64</v>
      </c>
      <c r="K209" s="38">
        <f t="shared" si="7"/>
        <v>0.5625</v>
      </c>
    </row>
    <row r="210" spans="1:11" ht="12.75">
      <c r="A210" s="34">
        <v>24</v>
      </c>
      <c r="B210" s="35" t="s">
        <v>220</v>
      </c>
      <c r="C210" s="36" t="s">
        <v>27</v>
      </c>
      <c r="D210" s="33">
        <v>21</v>
      </c>
      <c r="E210" s="33">
        <v>6</v>
      </c>
      <c r="F210" s="33">
        <v>6</v>
      </c>
      <c r="G210" s="33">
        <v>0</v>
      </c>
      <c r="H210" s="33">
        <v>0</v>
      </c>
      <c r="I210" s="36">
        <f t="shared" si="6"/>
        <v>33</v>
      </c>
      <c r="J210" s="37">
        <v>219</v>
      </c>
      <c r="K210" s="38">
        <f t="shared" si="7"/>
        <v>0.1506849315068493</v>
      </c>
    </row>
    <row r="211" spans="1:11" ht="12.75">
      <c r="A211" s="34">
        <v>24</v>
      </c>
      <c r="B211" s="35" t="s">
        <v>221</v>
      </c>
      <c r="C211" s="36" t="s">
        <v>27</v>
      </c>
      <c r="D211" s="33">
        <v>12</v>
      </c>
      <c r="E211" s="33">
        <v>3</v>
      </c>
      <c r="F211" s="33">
        <v>8</v>
      </c>
      <c r="G211" s="33">
        <v>0</v>
      </c>
      <c r="H211" s="33">
        <v>0</v>
      </c>
      <c r="I211" s="36">
        <f t="shared" si="6"/>
        <v>23</v>
      </c>
      <c r="J211" s="37">
        <v>220</v>
      </c>
      <c r="K211" s="38">
        <f t="shared" si="7"/>
        <v>0.10454545454545454</v>
      </c>
    </row>
    <row r="212" spans="1:11" ht="12.75">
      <c r="A212" s="34">
        <v>24</v>
      </c>
      <c r="B212" s="35" t="s">
        <v>222</v>
      </c>
      <c r="C212" s="36" t="s">
        <v>27</v>
      </c>
      <c r="D212" s="33">
        <v>11</v>
      </c>
      <c r="E212" s="33">
        <v>4</v>
      </c>
      <c r="F212" s="33">
        <v>11</v>
      </c>
      <c r="G212" s="33">
        <v>0</v>
      </c>
      <c r="H212" s="33">
        <v>0</v>
      </c>
      <c r="I212" s="36">
        <f t="shared" si="6"/>
        <v>26</v>
      </c>
      <c r="J212" s="37">
        <v>220</v>
      </c>
      <c r="K212" s="38">
        <f t="shared" si="7"/>
        <v>0.11818181818181818</v>
      </c>
    </row>
    <row r="213" spans="1:11" ht="12.75">
      <c r="A213" s="34">
        <v>24</v>
      </c>
      <c r="B213" s="35" t="s">
        <v>223</v>
      </c>
      <c r="C213" s="36" t="s">
        <v>27</v>
      </c>
      <c r="D213" s="33">
        <v>9</v>
      </c>
      <c r="E213" s="33">
        <v>5</v>
      </c>
      <c r="F213" s="33">
        <v>4</v>
      </c>
      <c r="G213" s="33">
        <v>0</v>
      </c>
      <c r="H213" s="33">
        <v>1</v>
      </c>
      <c r="I213" s="36">
        <f t="shared" si="6"/>
        <v>19</v>
      </c>
      <c r="J213" s="37">
        <v>220</v>
      </c>
      <c r="K213" s="38">
        <f t="shared" si="7"/>
        <v>0.08636363636363636</v>
      </c>
    </row>
    <row r="214" spans="1:11" ht="12.75">
      <c r="A214" s="34">
        <v>24</v>
      </c>
      <c r="B214" s="35" t="s">
        <v>224</v>
      </c>
      <c r="C214" s="36" t="s">
        <v>27</v>
      </c>
      <c r="D214" s="33">
        <v>12</v>
      </c>
      <c r="E214" s="33">
        <v>7</v>
      </c>
      <c r="F214" s="33">
        <v>4</v>
      </c>
      <c r="G214" s="33">
        <v>0</v>
      </c>
      <c r="H214" s="33">
        <v>0</v>
      </c>
      <c r="I214" s="36">
        <f t="shared" si="6"/>
        <v>23</v>
      </c>
      <c r="J214" s="37">
        <v>220</v>
      </c>
      <c r="K214" s="38">
        <f t="shared" si="7"/>
        <v>0.10454545454545454</v>
      </c>
    </row>
    <row r="215" spans="1:11" ht="12.75">
      <c r="A215" s="34">
        <v>24</v>
      </c>
      <c r="B215" s="35" t="s">
        <v>225</v>
      </c>
      <c r="C215" s="36" t="s">
        <v>27</v>
      </c>
      <c r="D215" s="33">
        <v>14</v>
      </c>
      <c r="E215" s="33">
        <v>4</v>
      </c>
      <c r="F215" s="33">
        <v>5</v>
      </c>
      <c r="G215" s="33">
        <v>0</v>
      </c>
      <c r="H215" s="33">
        <v>0</v>
      </c>
      <c r="I215" s="36">
        <f t="shared" si="6"/>
        <v>23</v>
      </c>
      <c r="J215" s="37">
        <v>212</v>
      </c>
      <c r="K215" s="38">
        <f t="shared" si="7"/>
        <v>0.10849056603773585</v>
      </c>
    </row>
    <row r="216" spans="1:11" ht="12.75">
      <c r="A216" s="34">
        <v>25</v>
      </c>
      <c r="B216" s="35" t="s">
        <v>226</v>
      </c>
      <c r="C216" s="36" t="s">
        <v>23</v>
      </c>
      <c r="D216" s="33">
        <v>13</v>
      </c>
      <c r="E216" s="33">
        <v>14</v>
      </c>
      <c r="F216" s="33">
        <v>36</v>
      </c>
      <c r="G216" s="33">
        <v>1</v>
      </c>
      <c r="H216" s="33">
        <v>0</v>
      </c>
      <c r="I216" s="36">
        <f t="shared" si="6"/>
        <v>64</v>
      </c>
      <c r="J216" s="37">
        <v>96</v>
      </c>
      <c r="K216" s="38">
        <f t="shared" si="7"/>
        <v>0.6666666666666666</v>
      </c>
    </row>
    <row r="217" spans="1:11" ht="12.75">
      <c r="A217" s="34">
        <v>25</v>
      </c>
      <c r="B217" s="35" t="s">
        <v>227</v>
      </c>
      <c r="C217" s="36" t="s">
        <v>25</v>
      </c>
      <c r="D217" s="33">
        <v>34</v>
      </c>
      <c r="E217" s="33">
        <v>2</v>
      </c>
      <c r="F217" s="33">
        <v>3</v>
      </c>
      <c r="G217" s="33">
        <v>0</v>
      </c>
      <c r="H217" s="33">
        <v>1</v>
      </c>
      <c r="I217" s="36">
        <f t="shared" si="6"/>
        <v>40</v>
      </c>
      <c r="J217" s="37">
        <v>60</v>
      </c>
      <c r="K217" s="38">
        <f t="shared" si="7"/>
        <v>0.6666666666666666</v>
      </c>
    </row>
    <row r="218" spans="1:11" ht="12.75">
      <c r="A218" s="34">
        <v>25</v>
      </c>
      <c r="B218" s="35" t="s">
        <v>228</v>
      </c>
      <c r="C218" s="36" t="s">
        <v>27</v>
      </c>
      <c r="D218" s="33">
        <v>0</v>
      </c>
      <c r="E218" s="33">
        <v>0</v>
      </c>
      <c r="F218" s="33">
        <v>0</v>
      </c>
      <c r="G218" s="33">
        <v>0</v>
      </c>
      <c r="H218" s="33">
        <v>0</v>
      </c>
      <c r="I218" s="36">
        <f t="shared" si="6"/>
        <v>0</v>
      </c>
      <c r="J218" s="37">
        <v>230</v>
      </c>
      <c r="K218" s="38">
        <f t="shared" si="7"/>
        <v>0</v>
      </c>
    </row>
    <row r="219" spans="1:11" ht="12.75">
      <c r="A219" s="34">
        <v>25</v>
      </c>
      <c r="B219" s="35" t="s">
        <v>229</v>
      </c>
      <c r="C219" s="36" t="s">
        <v>27</v>
      </c>
      <c r="D219" s="33">
        <v>132</v>
      </c>
      <c r="E219" s="33">
        <v>12</v>
      </c>
      <c r="F219" s="33">
        <v>14</v>
      </c>
      <c r="G219" s="33">
        <v>1</v>
      </c>
      <c r="H219" s="33">
        <v>1</v>
      </c>
      <c r="I219" s="36">
        <f t="shared" si="6"/>
        <v>160</v>
      </c>
      <c r="J219" s="37">
        <v>230</v>
      </c>
      <c r="K219" s="38">
        <f t="shared" si="7"/>
        <v>0.6956521739130435</v>
      </c>
    </row>
    <row r="220" spans="1:11" ht="12.75">
      <c r="A220" s="34">
        <v>25</v>
      </c>
      <c r="B220" s="35" t="s">
        <v>230</v>
      </c>
      <c r="C220" s="36" t="s">
        <v>27</v>
      </c>
      <c r="D220" s="33">
        <v>24</v>
      </c>
      <c r="E220" s="33">
        <v>6</v>
      </c>
      <c r="F220" s="33">
        <v>4</v>
      </c>
      <c r="G220" s="33">
        <v>1</v>
      </c>
      <c r="H220" s="33">
        <v>0</v>
      </c>
      <c r="I220" s="36">
        <f t="shared" si="6"/>
        <v>35</v>
      </c>
      <c r="J220" s="37">
        <v>230</v>
      </c>
      <c r="K220" s="38">
        <f t="shared" si="7"/>
        <v>0.15217391304347827</v>
      </c>
    </row>
    <row r="221" spans="1:11" ht="12.75">
      <c r="A221" s="34">
        <v>25</v>
      </c>
      <c r="B221" s="35" t="s">
        <v>231</v>
      </c>
      <c r="C221" s="36" t="s">
        <v>27</v>
      </c>
      <c r="D221" s="33">
        <v>0</v>
      </c>
      <c r="E221" s="33">
        <v>0</v>
      </c>
      <c r="F221" s="33">
        <v>0</v>
      </c>
      <c r="G221" s="33">
        <v>0</v>
      </c>
      <c r="H221" s="33">
        <v>0</v>
      </c>
      <c r="I221" s="36">
        <f t="shared" si="6"/>
        <v>0</v>
      </c>
      <c r="J221" s="37">
        <v>229</v>
      </c>
      <c r="K221" s="38">
        <f t="shared" si="7"/>
        <v>0</v>
      </c>
    </row>
    <row r="222" spans="1:11" ht="12.75">
      <c r="A222" s="34">
        <v>25</v>
      </c>
      <c r="B222" s="35" t="s">
        <v>232</v>
      </c>
      <c r="C222" s="36" t="s">
        <v>27</v>
      </c>
      <c r="D222" s="33">
        <v>43</v>
      </c>
      <c r="E222" s="33">
        <v>8</v>
      </c>
      <c r="F222" s="33">
        <v>4</v>
      </c>
      <c r="G222" s="33">
        <v>0</v>
      </c>
      <c r="H222" s="33">
        <v>0</v>
      </c>
      <c r="I222" s="36">
        <f t="shared" si="6"/>
        <v>55</v>
      </c>
      <c r="J222" s="37">
        <v>230</v>
      </c>
      <c r="K222" s="38">
        <f t="shared" si="7"/>
        <v>0.2391304347826087</v>
      </c>
    </row>
    <row r="223" spans="1:11" ht="12.75">
      <c r="A223" s="34">
        <v>25</v>
      </c>
      <c r="B223" s="35" t="s">
        <v>233</v>
      </c>
      <c r="C223" s="36" t="s">
        <v>27</v>
      </c>
      <c r="D223" s="33">
        <v>66</v>
      </c>
      <c r="E223" s="33">
        <v>13</v>
      </c>
      <c r="F223" s="33">
        <v>8</v>
      </c>
      <c r="G223" s="33">
        <v>1</v>
      </c>
      <c r="H223" s="33">
        <v>0</v>
      </c>
      <c r="I223" s="36">
        <f t="shared" si="6"/>
        <v>88</v>
      </c>
      <c r="J223" s="37">
        <v>230</v>
      </c>
      <c r="K223" s="38">
        <f t="shared" si="7"/>
        <v>0.3826086956521739</v>
      </c>
    </row>
    <row r="224" spans="1:11" ht="12.75">
      <c r="A224" s="34">
        <v>25</v>
      </c>
      <c r="B224" s="35" t="s">
        <v>234</v>
      </c>
      <c r="C224" s="36" t="s">
        <v>27</v>
      </c>
      <c r="D224" s="33">
        <v>0</v>
      </c>
      <c r="E224" s="33">
        <v>0</v>
      </c>
      <c r="F224" s="33">
        <v>0</v>
      </c>
      <c r="G224" s="33">
        <v>0</v>
      </c>
      <c r="H224" s="33">
        <v>0</v>
      </c>
      <c r="I224" s="36">
        <f t="shared" si="6"/>
        <v>0</v>
      </c>
      <c r="J224" s="37">
        <v>230</v>
      </c>
      <c r="K224" s="38">
        <f t="shared" si="7"/>
        <v>0</v>
      </c>
    </row>
    <row r="225" spans="1:11" ht="12.75">
      <c r="A225" s="34">
        <v>25</v>
      </c>
      <c r="B225" s="35" t="s">
        <v>235</v>
      </c>
      <c r="C225" s="36" t="s">
        <v>27</v>
      </c>
      <c r="D225" s="33">
        <v>0</v>
      </c>
      <c r="E225" s="33">
        <v>0</v>
      </c>
      <c r="F225" s="33">
        <v>0</v>
      </c>
      <c r="G225" s="33">
        <v>0</v>
      </c>
      <c r="H225" s="33">
        <v>0</v>
      </c>
      <c r="I225" s="36">
        <f t="shared" si="6"/>
        <v>0</v>
      </c>
      <c r="J225" s="37">
        <v>229</v>
      </c>
      <c r="K225" s="38">
        <f t="shared" si="7"/>
        <v>0</v>
      </c>
    </row>
    <row r="226" spans="1:11" ht="12.75">
      <c r="A226" s="34">
        <v>25</v>
      </c>
      <c r="B226" s="35" t="s">
        <v>236</v>
      </c>
      <c r="C226" s="36" t="s">
        <v>27</v>
      </c>
      <c r="D226" s="33">
        <v>0</v>
      </c>
      <c r="E226" s="33">
        <v>0</v>
      </c>
      <c r="F226" s="33">
        <v>0</v>
      </c>
      <c r="G226" s="33">
        <v>0</v>
      </c>
      <c r="H226" s="33">
        <v>0</v>
      </c>
      <c r="I226" s="36">
        <f t="shared" si="6"/>
        <v>0</v>
      </c>
      <c r="J226" s="37">
        <v>230</v>
      </c>
      <c r="K226" s="38">
        <f t="shared" si="7"/>
        <v>0</v>
      </c>
    </row>
    <row r="227" spans="1:11" ht="12.75">
      <c r="A227" s="34">
        <v>25</v>
      </c>
      <c r="B227" s="35" t="s">
        <v>237</v>
      </c>
      <c r="C227" s="36" t="s">
        <v>27</v>
      </c>
      <c r="D227" s="33">
        <v>0</v>
      </c>
      <c r="E227" s="33">
        <v>0</v>
      </c>
      <c r="F227" s="33">
        <v>0</v>
      </c>
      <c r="G227" s="33">
        <v>0</v>
      </c>
      <c r="H227" s="33">
        <v>0</v>
      </c>
      <c r="I227" s="36">
        <f t="shared" si="6"/>
        <v>0</v>
      </c>
      <c r="J227" s="37">
        <v>230</v>
      </c>
      <c r="K227" s="38">
        <f t="shared" si="7"/>
        <v>0</v>
      </c>
    </row>
    <row r="228" spans="1:11" ht="12.75">
      <c r="A228" s="34">
        <v>25</v>
      </c>
      <c r="B228" s="35" t="s">
        <v>238</v>
      </c>
      <c r="C228" s="36" t="s">
        <v>27</v>
      </c>
      <c r="D228" s="33">
        <v>0</v>
      </c>
      <c r="E228" s="33">
        <v>0</v>
      </c>
      <c r="F228" s="33">
        <v>0</v>
      </c>
      <c r="G228" s="33">
        <v>0</v>
      </c>
      <c r="H228" s="33">
        <v>0</v>
      </c>
      <c r="I228" s="36">
        <f t="shared" si="6"/>
        <v>0</v>
      </c>
      <c r="J228" s="37">
        <v>219</v>
      </c>
      <c r="K228" s="38">
        <f t="shared" si="7"/>
        <v>0</v>
      </c>
    </row>
    <row r="229" spans="1:11" ht="12.75">
      <c r="A229" s="34">
        <v>26</v>
      </c>
      <c r="B229" s="35" t="s">
        <v>239</v>
      </c>
      <c r="C229" s="36" t="s">
        <v>23</v>
      </c>
      <c r="D229" s="33">
        <v>15</v>
      </c>
      <c r="E229" s="33">
        <v>44</v>
      </c>
      <c r="F229" s="33">
        <v>61</v>
      </c>
      <c r="G229" s="33">
        <v>1</v>
      </c>
      <c r="H229" s="33">
        <v>0</v>
      </c>
      <c r="I229" s="36">
        <f t="shared" si="6"/>
        <v>121</v>
      </c>
      <c r="J229" s="37">
        <v>200</v>
      </c>
      <c r="K229" s="38">
        <f t="shared" si="7"/>
        <v>0.605</v>
      </c>
    </row>
    <row r="230" spans="1:11" ht="12.75">
      <c r="A230" s="34">
        <v>26</v>
      </c>
      <c r="B230" s="35" t="s">
        <v>240</v>
      </c>
      <c r="C230" s="36" t="s">
        <v>23</v>
      </c>
      <c r="D230" s="33">
        <v>17</v>
      </c>
      <c r="E230" s="33">
        <v>32</v>
      </c>
      <c r="F230" s="33">
        <v>71</v>
      </c>
      <c r="G230" s="33">
        <v>1</v>
      </c>
      <c r="H230" s="33">
        <v>4</v>
      </c>
      <c r="I230" s="36">
        <f t="shared" si="6"/>
        <v>125</v>
      </c>
      <c r="J230" s="37">
        <v>191</v>
      </c>
      <c r="K230" s="38">
        <f t="shared" si="7"/>
        <v>0.6544502617801047</v>
      </c>
    </row>
    <row r="231" spans="1:11" ht="12.75">
      <c r="A231" s="34">
        <v>26</v>
      </c>
      <c r="B231" s="35" t="s">
        <v>241</v>
      </c>
      <c r="C231" s="36" t="s">
        <v>25</v>
      </c>
      <c r="D231" s="33">
        <v>65</v>
      </c>
      <c r="E231" s="33">
        <v>6</v>
      </c>
      <c r="F231" s="33">
        <v>11</v>
      </c>
      <c r="G231" s="33">
        <v>0</v>
      </c>
      <c r="H231" s="33">
        <v>0</v>
      </c>
      <c r="I231" s="36">
        <f t="shared" si="6"/>
        <v>82</v>
      </c>
      <c r="J231" s="37">
        <v>116</v>
      </c>
      <c r="K231" s="38">
        <f t="shared" si="7"/>
        <v>0.7068965517241379</v>
      </c>
    </row>
    <row r="232" spans="1:11" ht="12.75">
      <c r="A232" s="34">
        <v>26</v>
      </c>
      <c r="B232" s="35" t="s">
        <v>242</v>
      </c>
      <c r="C232" s="36" t="s">
        <v>27</v>
      </c>
      <c r="D232" s="33">
        <v>2</v>
      </c>
      <c r="E232" s="33">
        <v>1</v>
      </c>
      <c r="F232" s="33">
        <v>6</v>
      </c>
      <c r="G232" s="33">
        <v>0</v>
      </c>
      <c r="H232" s="33">
        <v>0</v>
      </c>
      <c r="I232" s="36">
        <f t="shared" si="6"/>
        <v>9</v>
      </c>
      <c r="J232" s="37">
        <v>249</v>
      </c>
      <c r="K232" s="38">
        <f t="shared" si="7"/>
        <v>0.03614457831325301</v>
      </c>
    </row>
    <row r="233" spans="1:11" ht="12.75">
      <c r="A233" s="34">
        <v>26</v>
      </c>
      <c r="B233" s="35" t="s">
        <v>243</v>
      </c>
      <c r="C233" s="36" t="s">
        <v>27</v>
      </c>
      <c r="D233" s="33">
        <v>3</v>
      </c>
      <c r="E233" s="33">
        <v>5</v>
      </c>
      <c r="F233" s="33">
        <v>6</v>
      </c>
      <c r="G233" s="33">
        <v>0</v>
      </c>
      <c r="H233" s="33">
        <v>0</v>
      </c>
      <c r="I233" s="36">
        <f t="shared" si="6"/>
        <v>14</v>
      </c>
      <c r="J233" s="37">
        <v>249</v>
      </c>
      <c r="K233" s="38">
        <f t="shared" si="7"/>
        <v>0.05622489959839357</v>
      </c>
    </row>
    <row r="234" spans="1:11" ht="12.75">
      <c r="A234" s="34">
        <v>26</v>
      </c>
      <c r="B234" s="35" t="s">
        <v>244</v>
      </c>
      <c r="C234" s="36" t="s">
        <v>27</v>
      </c>
      <c r="D234" s="33">
        <v>6</v>
      </c>
      <c r="E234" s="33">
        <v>5</v>
      </c>
      <c r="F234" s="33">
        <v>10</v>
      </c>
      <c r="G234" s="33">
        <v>0</v>
      </c>
      <c r="H234" s="33">
        <v>0</v>
      </c>
      <c r="I234" s="36">
        <f t="shared" si="6"/>
        <v>21</v>
      </c>
      <c r="J234" s="37">
        <v>248</v>
      </c>
      <c r="K234" s="38">
        <f t="shared" si="7"/>
        <v>0.0846774193548387</v>
      </c>
    </row>
    <row r="235" spans="1:11" ht="12.75">
      <c r="A235" s="34">
        <v>26</v>
      </c>
      <c r="B235" s="35" t="s">
        <v>245</v>
      </c>
      <c r="C235" s="36" t="s">
        <v>27</v>
      </c>
      <c r="D235" s="33">
        <v>7</v>
      </c>
      <c r="E235" s="33">
        <v>4</v>
      </c>
      <c r="F235" s="33">
        <v>11</v>
      </c>
      <c r="G235" s="33">
        <v>0</v>
      </c>
      <c r="H235" s="33">
        <v>0</v>
      </c>
      <c r="I235" s="36">
        <f t="shared" si="6"/>
        <v>22</v>
      </c>
      <c r="J235" s="37">
        <v>249</v>
      </c>
      <c r="K235" s="38">
        <f t="shared" si="7"/>
        <v>0.08835341365461848</v>
      </c>
    </row>
    <row r="236" spans="1:11" ht="12.75">
      <c r="A236" s="34">
        <v>26</v>
      </c>
      <c r="B236" s="35" t="s">
        <v>246</v>
      </c>
      <c r="C236" s="36" t="s">
        <v>27</v>
      </c>
      <c r="D236" s="33">
        <v>5</v>
      </c>
      <c r="E236" s="33">
        <v>1</v>
      </c>
      <c r="F236" s="33">
        <v>13</v>
      </c>
      <c r="G236" s="33">
        <v>0</v>
      </c>
      <c r="H236" s="33">
        <v>0</v>
      </c>
      <c r="I236" s="36">
        <f t="shared" si="6"/>
        <v>19</v>
      </c>
      <c r="J236" s="37">
        <v>248</v>
      </c>
      <c r="K236" s="38">
        <f t="shared" si="7"/>
        <v>0.07661290322580645</v>
      </c>
    </row>
    <row r="237" spans="1:11" ht="12.75">
      <c r="A237" s="34">
        <v>26</v>
      </c>
      <c r="B237" s="35" t="s">
        <v>247</v>
      </c>
      <c r="C237" s="36" t="s">
        <v>27</v>
      </c>
      <c r="D237" s="33">
        <v>6</v>
      </c>
      <c r="E237" s="33">
        <v>2</v>
      </c>
      <c r="F237" s="33">
        <v>4</v>
      </c>
      <c r="G237" s="33">
        <v>0</v>
      </c>
      <c r="H237" s="33">
        <v>0</v>
      </c>
      <c r="I237" s="36">
        <f t="shared" si="6"/>
        <v>12</v>
      </c>
      <c r="J237" s="37">
        <v>249</v>
      </c>
      <c r="K237" s="38">
        <f t="shared" si="7"/>
        <v>0.04819277108433735</v>
      </c>
    </row>
    <row r="238" spans="1:11" ht="12.75">
      <c r="A238" s="34">
        <v>26</v>
      </c>
      <c r="B238" s="35" t="s">
        <v>248</v>
      </c>
      <c r="C238" s="36" t="s">
        <v>27</v>
      </c>
      <c r="D238" s="33">
        <v>3</v>
      </c>
      <c r="E238" s="33">
        <v>3</v>
      </c>
      <c r="F238" s="33">
        <v>6</v>
      </c>
      <c r="G238" s="33">
        <v>1</v>
      </c>
      <c r="H238" s="33">
        <v>0</v>
      </c>
      <c r="I238" s="36">
        <f t="shared" si="6"/>
        <v>13</v>
      </c>
      <c r="J238" s="37">
        <v>248</v>
      </c>
      <c r="K238" s="38">
        <f t="shared" si="7"/>
        <v>0.05241935483870968</v>
      </c>
    </row>
    <row r="239" spans="1:11" ht="12.75">
      <c r="A239" s="34">
        <v>26</v>
      </c>
      <c r="B239" s="35" t="s">
        <v>249</v>
      </c>
      <c r="C239" s="36" t="s">
        <v>27</v>
      </c>
      <c r="D239" s="33">
        <v>5</v>
      </c>
      <c r="E239" s="33">
        <v>0</v>
      </c>
      <c r="F239" s="33">
        <v>6</v>
      </c>
      <c r="G239" s="33">
        <v>0</v>
      </c>
      <c r="H239" s="33">
        <v>0</v>
      </c>
      <c r="I239" s="36">
        <f t="shared" si="6"/>
        <v>11</v>
      </c>
      <c r="J239" s="37">
        <v>250</v>
      </c>
      <c r="K239" s="38">
        <f t="shared" si="7"/>
        <v>0.044</v>
      </c>
    </row>
    <row r="240" spans="1:11" ht="12.75">
      <c r="A240" s="34">
        <v>26</v>
      </c>
      <c r="B240" s="35" t="s">
        <v>250</v>
      </c>
      <c r="C240" s="36" t="s">
        <v>27</v>
      </c>
      <c r="D240" s="33">
        <v>5</v>
      </c>
      <c r="E240" s="33">
        <v>4</v>
      </c>
      <c r="F240" s="33">
        <v>10</v>
      </c>
      <c r="G240" s="33">
        <v>0</v>
      </c>
      <c r="H240" s="33">
        <v>0</v>
      </c>
      <c r="I240" s="36">
        <f t="shared" si="6"/>
        <v>19</v>
      </c>
      <c r="J240" s="37">
        <v>250</v>
      </c>
      <c r="K240" s="38">
        <f t="shared" si="7"/>
        <v>0.076</v>
      </c>
    </row>
    <row r="241" spans="1:11" ht="12.75">
      <c r="A241" s="34">
        <v>26</v>
      </c>
      <c r="B241" s="35" t="s">
        <v>251</v>
      </c>
      <c r="C241" s="36" t="s">
        <v>27</v>
      </c>
      <c r="D241" s="33">
        <v>8</v>
      </c>
      <c r="E241" s="33">
        <v>3</v>
      </c>
      <c r="F241" s="33">
        <v>6</v>
      </c>
      <c r="G241" s="33">
        <v>0</v>
      </c>
      <c r="H241" s="33">
        <v>0</v>
      </c>
      <c r="I241" s="36">
        <f t="shared" si="6"/>
        <v>17</v>
      </c>
      <c r="J241" s="37">
        <v>247</v>
      </c>
      <c r="K241" s="38">
        <f t="shared" si="7"/>
        <v>0.06882591093117409</v>
      </c>
    </row>
    <row r="242" spans="1:11" ht="12.75">
      <c r="A242" s="34">
        <v>26</v>
      </c>
      <c r="B242" s="35" t="s">
        <v>252</v>
      </c>
      <c r="C242" s="36" t="s">
        <v>27</v>
      </c>
      <c r="D242" s="33">
        <v>5</v>
      </c>
      <c r="E242" s="33">
        <v>1</v>
      </c>
      <c r="F242" s="33">
        <v>9</v>
      </c>
      <c r="G242" s="33">
        <v>0</v>
      </c>
      <c r="H242" s="33">
        <v>0</v>
      </c>
      <c r="I242" s="36">
        <f t="shared" si="6"/>
        <v>15</v>
      </c>
      <c r="J242" s="37">
        <v>248</v>
      </c>
      <c r="K242" s="38">
        <f t="shared" si="7"/>
        <v>0.06048387096774194</v>
      </c>
    </row>
    <row r="243" spans="1:11" ht="12.75">
      <c r="A243" s="34">
        <v>26</v>
      </c>
      <c r="B243" s="35" t="s">
        <v>253</v>
      </c>
      <c r="C243" s="36" t="s">
        <v>27</v>
      </c>
      <c r="D243" s="33">
        <v>7</v>
      </c>
      <c r="E243" s="33">
        <v>4</v>
      </c>
      <c r="F243" s="33">
        <v>12</v>
      </c>
      <c r="G243" s="33">
        <v>0</v>
      </c>
      <c r="H243" s="33">
        <v>0</v>
      </c>
      <c r="I243" s="36">
        <f t="shared" si="6"/>
        <v>23</v>
      </c>
      <c r="J243" s="37">
        <v>249</v>
      </c>
      <c r="K243" s="38">
        <f t="shared" si="7"/>
        <v>0.09236947791164658</v>
      </c>
    </row>
    <row r="244" spans="1:11" ht="12.75">
      <c r="A244" s="34">
        <v>26</v>
      </c>
      <c r="B244" s="35" t="s">
        <v>254</v>
      </c>
      <c r="C244" s="36" t="s">
        <v>27</v>
      </c>
      <c r="D244" s="33">
        <v>7</v>
      </c>
      <c r="E244" s="33">
        <v>3</v>
      </c>
      <c r="F244" s="33">
        <v>11</v>
      </c>
      <c r="G244" s="33">
        <v>0</v>
      </c>
      <c r="H244" s="33">
        <v>0</v>
      </c>
      <c r="I244" s="36">
        <f t="shared" si="6"/>
        <v>21</v>
      </c>
      <c r="J244" s="37">
        <v>249</v>
      </c>
      <c r="K244" s="38">
        <f t="shared" si="7"/>
        <v>0.08433734939759036</v>
      </c>
    </row>
    <row r="245" spans="1:11" ht="12.75">
      <c r="A245" s="34">
        <v>26</v>
      </c>
      <c r="B245" s="35" t="s">
        <v>255</v>
      </c>
      <c r="C245" s="36" t="s">
        <v>27</v>
      </c>
      <c r="D245" s="33">
        <v>5</v>
      </c>
      <c r="E245" s="33">
        <v>4</v>
      </c>
      <c r="F245" s="33">
        <v>13</v>
      </c>
      <c r="G245" s="33">
        <v>0</v>
      </c>
      <c r="H245" s="33">
        <v>0</v>
      </c>
      <c r="I245" s="36">
        <f t="shared" si="6"/>
        <v>22</v>
      </c>
      <c r="J245" s="37">
        <v>248</v>
      </c>
      <c r="K245" s="38">
        <f t="shared" si="7"/>
        <v>0.08870967741935484</v>
      </c>
    </row>
    <row r="246" spans="1:11" ht="12.75">
      <c r="A246" s="34">
        <v>26</v>
      </c>
      <c r="B246" s="35" t="s">
        <v>256</v>
      </c>
      <c r="C246" s="36" t="s">
        <v>27</v>
      </c>
      <c r="D246" s="33">
        <v>5</v>
      </c>
      <c r="E246" s="33">
        <v>1</v>
      </c>
      <c r="F246" s="33">
        <v>12</v>
      </c>
      <c r="G246" s="33">
        <v>0</v>
      </c>
      <c r="H246" s="33">
        <v>0</v>
      </c>
      <c r="I246" s="36">
        <f t="shared" si="6"/>
        <v>18</v>
      </c>
      <c r="J246" s="37">
        <v>206</v>
      </c>
      <c r="K246" s="38">
        <f t="shared" si="7"/>
        <v>0.08737864077669903</v>
      </c>
    </row>
    <row r="247" spans="1:11" ht="12.75">
      <c r="A247" s="34">
        <v>27</v>
      </c>
      <c r="B247" s="35" t="s">
        <v>257</v>
      </c>
      <c r="C247" s="36" t="s">
        <v>25</v>
      </c>
      <c r="D247" s="33">
        <f>58+42</f>
        <v>100</v>
      </c>
      <c r="E247" s="33">
        <f>7+5</f>
        <v>12</v>
      </c>
      <c r="F247" s="33">
        <f>3+4</f>
        <v>7</v>
      </c>
      <c r="G247" s="33">
        <v>2</v>
      </c>
      <c r="H247" s="33">
        <v>2</v>
      </c>
      <c r="I247" s="36">
        <f t="shared" si="6"/>
        <v>123</v>
      </c>
      <c r="J247" s="37">
        <v>235</v>
      </c>
      <c r="K247" s="38">
        <f t="shared" si="7"/>
        <v>0.5234042553191489</v>
      </c>
    </row>
    <row r="248" spans="1:11" ht="12.75">
      <c r="A248" s="34">
        <v>27</v>
      </c>
      <c r="B248" s="35" t="s">
        <v>258</v>
      </c>
      <c r="C248" s="36" t="s">
        <v>25</v>
      </c>
      <c r="D248" s="33">
        <f>60+35</f>
        <v>95</v>
      </c>
      <c r="E248" s="33">
        <f>8+6</f>
        <v>14</v>
      </c>
      <c r="F248" s="33">
        <f>3+3</f>
        <v>6</v>
      </c>
      <c r="G248" s="33">
        <v>0</v>
      </c>
      <c r="H248" s="33">
        <f>2+3</f>
        <v>5</v>
      </c>
      <c r="I248" s="36">
        <f t="shared" si="6"/>
        <v>120</v>
      </c>
      <c r="J248" s="37">
        <v>235</v>
      </c>
      <c r="K248" s="38">
        <f t="shared" si="7"/>
        <v>0.5106382978723404</v>
      </c>
    </row>
    <row r="249" spans="1:11" ht="12.75">
      <c r="A249" s="32">
        <v>27</v>
      </c>
      <c r="B249" s="35" t="s">
        <v>259</v>
      </c>
      <c r="C249" s="36" t="s">
        <v>25</v>
      </c>
      <c r="D249" s="33">
        <f>68+35</f>
        <v>103</v>
      </c>
      <c r="E249" s="33">
        <f>3+3</f>
        <v>6</v>
      </c>
      <c r="F249" s="33">
        <f>4+4</f>
        <v>8</v>
      </c>
      <c r="G249" s="33">
        <v>0</v>
      </c>
      <c r="H249" s="33">
        <f>2+5</f>
        <v>7</v>
      </c>
      <c r="I249" s="36">
        <f t="shared" si="6"/>
        <v>124</v>
      </c>
      <c r="J249" s="37">
        <v>235</v>
      </c>
      <c r="K249" s="38">
        <f t="shared" si="7"/>
        <v>0.5276595744680851</v>
      </c>
    </row>
    <row r="250" spans="1:11" ht="12.75">
      <c r="A250" s="34">
        <v>27</v>
      </c>
      <c r="B250" s="35" t="s">
        <v>260</v>
      </c>
      <c r="C250" s="36" t="s">
        <v>25</v>
      </c>
      <c r="D250" s="33">
        <f>59+42</f>
        <v>101</v>
      </c>
      <c r="E250" s="33">
        <f>6+7</f>
        <v>13</v>
      </c>
      <c r="F250" s="33">
        <f>4</f>
        <v>4</v>
      </c>
      <c r="G250" s="33">
        <f>1+1</f>
        <v>2</v>
      </c>
      <c r="H250" s="33">
        <f>2</f>
        <v>2</v>
      </c>
      <c r="I250" s="36">
        <f t="shared" si="6"/>
        <v>122</v>
      </c>
      <c r="J250" s="37">
        <v>235</v>
      </c>
      <c r="K250" s="38">
        <f t="shared" si="7"/>
        <v>0.5191489361702127</v>
      </c>
    </row>
    <row r="251" spans="1:11" ht="12.75">
      <c r="A251" s="34">
        <v>27</v>
      </c>
      <c r="B251" s="35" t="s">
        <v>261</v>
      </c>
      <c r="C251" s="36" t="s">
        <v>25</v>
      </c>
      <c r="D251" s="33">
        <f>70+45</f>
        <v>115</v>
      </c>
      <c r="E251" s="33">
        <f>5+5</f>
        <v>10</v>
      </c>
      <c r="F251" s="33">
        <f>1+3</f>
        <v>4</v>
      </c>
      <c r="G251" s="33">
        <f>1+1</f>
        <v>2</v>
      </c>
      <c r="H251" s="33">
        <f>6+3</f>
        <v>9</v>
      </c>
      <c r="I251" s="36">
        <f t="shared" si="6"/>
        <v>140</v>
      </c>
      <c r="J251" s="37">
        <v>235</v>
      </c>
      <c r="K251" s="38">
        <f t="shared" si="7"/>
        <v>0.5957446808510638</v>
      </c>
    </row>
    <row r="252" spans="1:11" ht="12.75">
      <c r="A252" s="34">
        <v>27</v>
      </c>
      <c r="B252" s="35" t="s">
        <v>262</v>
      </c>
      <c r="C252" s="36" t="s">
        <v>25</v>
      </c>
      <c r="D252" s="33">
        <f>48+40</f>
        <v>88</v>
      </c>
      <c r="E252" s="33">
        <f>5+6</f>
        <v>11</v>
      </c>
      <c r="F252" s="33">
        <f>5+8</f>
        <v>13</v>
      </c>
      <c r="G252" s="33">
        <f>1+1</f>
        <v>2</v>
      </c>
      <c r="H252" s="33">
        <v>1</v>
      </c>
      <c r="I252" s="36">
        <f t="shared" si="6"/>
        <v>115</v>
      </c>
      <c r="J252" s="37">
        <v>235</v>
      </c>
      <c r="K252" s="38">
        <f t="shared" si="7"/>
        <v>0.48936170212765956</v>
      </c>
    </row>
    <row r="253" spans="1:11" ht="12.75">
      <c r="A253" s="34">
        <v>27</v>
      </c>
      <c r="B253" s="35" t="s">
        <v>263</v>
      </c>
      <c r="C253" s="36" t="s">
        <v>25</v>
      </c>
      <c r="D253" s="33">
        <f>62+29</f>
        <v>91</v>
      </c>
      <c r="E253" s="33">
        <f>5+5</f>
        <v>10</v>
      </c>
      <c r="F253" s="33">
        <f>2</f>
        <v>2</v>
      </c>
      <c r="G253" s="33">
        <f>2+1</f>
        <v>3</v>
      </c>
      <c r="H253" s="33">
        <f>2+4</f>
        <v>6</v>
      </c>
      <c r="I253" s="36">
        <f t="shared" si="6"/>
        <v>112</v>
      </c>
      <c r="J253" s="37">
        <v>219</v>
      </c>
      <c r="K253" s="38">
        <f t="shared" si="7"/>
        <v>0.5114155251141552</v>
      </c>
    </row>
    <row r="254" spans="1:11" ht="12.75">
      <c r="A254" s="34">
        <v>28</v>
      </c>
      <c r="B254" s="35" t="s">
        <v>264</v>
      </c>
      <c r="C254" s="36" t="s">
        <v>25</v>
      </c>
      <c r="D254" s="33">
        <v>23</v>
      </c>
      <c r="E254" s="33">
        <v>0</v>
      </c>
      <c r="F254" s="33">
        <v>5</v>
      </c>
      <c r="G254" s="33">
        <v>0</v>
      </c>
      <c r="H254" s="33">
        <v>0</v>
      </c>
      <c r="I254" s="36">
        <f t="shared" si="6"/>
        <v>28</v>
      </c>
      <c r="J254" s="37">
        <v>44</v>
      </c>
      <c r="K254" s="38">
        <f t="shared" si="7"/>
        <v>0.6363636363636364</v>
      </c>
    </row>
    <row r="255" spans="1:11" ht="12.75">
      <c r="A255" s="34">
        <v>29</v>
      </c>
      <c r="B255" s="35" t="s">
        <v>265</v>
      </c>
      <c r="C255" s="36" t="s">
        <v>25</v>
      </c>
      <c r="D255" s="33">
        <v>2</v>
      </c>
      <c r="E255" s="33">
        <v>0</v>
      </c>
      <c r="F255" s="33">
        <v>3</v>
      </c>
      <c r="G255" s="33">
        <v>1</v>
      </c>
      <c r="H255" s="33">
        <v>0</v>
      </c>
      <c r="I255" s="36">
        <f t="shared" si="6"/>
        <v>6</v>
      </c>
      <c r="J255" s="37">
        <v>7</v>
      </c>
      <c r="K255" s="38">
        <f t="shared" si="7"/>
        <v>0.8571428571428571</v>
      </c>
    </row>
    <row r="256" spans="1:11" ht="12.75">
      <c r="A256" s="34">
        <v>30</v>
      </c>
      <c r="B256" s="35" t="s">
        <v>266</v>
      </c>
      <c r="C256" s="36" t="s">
        <v>23</v>
      </c>
      <c r="D256" s="33">
        <v>1</v>
      </c>
      <c r="E256" s="33">
        <v>50</v>
      </c>
      <c r="F256" s="33">
        <v>9</v>
      </c>
      <c r="G256" s="33">
        <v>3</v>
      </c>
      <c r="H256" s="33">
        <v>1</v>
      </c>
      <c r="I256" s="36">
        <f t="shared" si="6"/>
        <v>64</v>
      </c>
      <c r="J256" s="37">
        <v>68</v>
      </c>
      <c r="K256" s="38">
        <f t="shared" si="7"/>
        <v>0.9411764705882353</v>
      </c>
    </row>
    <row r="257" spans="1:11" ht="12.75">
      <c r="A257" s="34">
        <v>30</v>
      </c>
      <c r="B257" s="35" t="s">
        <v>267</v>
      </c>
      <c r="C257" s="36" t="s">
        <v>25</v>
      </c>
      <c r="D257" s="33">
        <v>30</v>
      </c>
      <c r="E257" s="33">
        <v>15</v>
      </c>
      <c r="F257" s="33">
        <v>0</v>
      </c>
      <c r="G257" s="33">
        <v>2</v>
      </c>
      <c r="H257" s="33">
        <v>6</v>
      </c>
      <c r="I257" s="36">
        <f t="shared" si="6"/>
        <v>53</v>
      </c>
      <c r="J257" s="37">
        <v>67</v>
      </c>
      <c r="K257" s="38">
        <f t="shared" si="7"/>
        <v>0.7910447761194029</v>
      </c>
    </row>
    <row r="258" spans="1:11" ht="12.75">
      <c r="A258" s="34">
        <v>30</v>
      </c>
      <c r="B258" s="35" t="s">
        <v>268</v>
      </c>
      <c r="C258" s="36" t="s">
        <v>27</v>
      </c>
      <c r="D258" s="33">
        <v>5</v>
      </c>
      <c r="E258" s="33">
        <v>24</v>
      </c>
      <c r="F258" s="33">
        <v>3</v>
      </c>
      <c r="G258" s="33">
        <v>0</v>
      </c>
      <c r="H258" s="33">
        <v>0</v>
      </c>
      <c r="I258" s="36">
        <f t="shared" si="6"/>
        <v>32</v>
      </c>
      <c r="J258" s="37">
        <v>235</v>
      </c>
      <c r="K258" s="38">
        <f t="shared" si="7"/>
        <v>0.13617021276595745</v>
      </c>
    </row>
    <row r="259" spans="1:11" ht="12.75">
      <c r="A259" s="34">
        <v>30</v>
      </c>
      <c r="B259" s="35" t="s">
        <v>269</v>
      </c>
      <c r="C259" s="36" t="s">
        <v>27</v>
      </c>
      <c r="D259" s="33">
        <v>1</v>
      </c>
      <c r="E259" s="33">
        <v>31</v>
      </c>
      <c r="F259" s="33">
        <v>10</v>
      </c>
      <c r="G259" s="33">
        <v>0</v>
      </c>
      <c r="H259" s="33">
        <v>1</v>
      </c>
      <c r="I259" s="36">
        <f t="shared" si="6"/>
        <v>43</v>
      </c>
      <c r="J259" s="37">
        <v>235</v>
      </c>
      <c r="K259" s="38">
        <f t="shared" si="7"/>
        <v>0.1829787234042553</v>
      </c>
    </row>
    <row r="260" spans="1:11" ht="12.75">
      <c r="A260" s="34">
        <v>30</v>
      </c>
      <c r="B260" s="35" t="s">
        <v>270</v>
      </c>
      <c r="C260" s="36" t="s">
        <v>27</v>
      </c>
      <c r="D260" s="33">
        <v>5</v>
      </c>
      <c r="E260" s="33">
        <v>42</v>
      </c>
      <c r="F260" s="33">
        <v>5</v>
      </c>
      <c r="G260" s="33">
        <v>0</v>
      </c>
      <c r="H260" s="33">
        <v>1</v>
      </c>
      <c r="I260" s="36">
        <f t="shared" si="6"/>
        <v>53</v>
      </c>
      <c r="J260" s="37">
        <v>235</v>
      </c>
      <c r="K260" s="38">
        <f t="shared" si="7"/>
        <v>0.225531914893617</v>
      </c>
    </row>
    <row r="261" spans="1:11" ht="12.75">
      <c r="A261" s="34">
        <v>30</v>
      </c>
      <c r="B261" s="35" t="s">
        <v>271</v>
      </c>
      <c r="C261" s="36" t="s">
        <v>27</v>
      </c>
      <c r="D261" s="33">
        <v>2</v>
      </c>
      <c r="E261" s="33">
        <v>31</v>
      </c>
      <c r="F261" s="33">
        <v>3</v>
      </c>
      <c r="G261" s="33">
        <v>0</v>
      </c>
      <c r="H261" s="33">
        <v>1</v>
      </c>
      <c r="I261" s="36">
        <f t="shared" si="6"/>
        <v>37</v>
      </c>
      <c r="J261" s="37">
        <v>235</v>
      </c>
      <c r="K261" s="38">
        <f t="shared" si="7"/>
        <v>0.1574468085106383</v>
      </c>
    </row>
    <row r="262" spans="1:11" ht="12.75">
      <c r="A262" s="34">
        <v>30</v>
      </c>
      <c r="B262" s="35" t="s">
        <v>272</v>
      </c>
      <c r="C262" s="36" t="s">
        <v>27</v>
      </c>
      <c r="D262" s="33">
        <v>9</v>
      </c>
      <c r="E262" s="33">
        <v>30</v>
      </c>
      <c r="F262" s="33">
        <v>1</v>
      </c>
      <c r="G262" s="33">
        <v>0</v>
      </c>
      <c r="H262" s="33">
        <v>0</v>
      </c>
      <c r="I262" s="36">
        <f>SUM(D262:H262)</f>
        <v>40</v>
      </c>
      <c r="J262" s="37">
        <v>222</v>
      </c>
      <c r="K262" s="38">
        <f>I262/J262</f>
        <v>0.18018018018018017</v>
      </c>
    </row>
    <row r="263" spans="1:11" ht="12.75">
      <c r="A263" s="34">
        <v>31</v>
      </c>
      <c r="B263" s="46" t="s">
        <v>321</v>
      </c>
      <c r="C263" s="36" t="s">
        <v>27</v>
      </c>
      <c r="D263" s="33">
        <v>67</v>
      </c>
      <c r="E263" s="33">
        <v>45</v>
      </c>
      <c r="F263" s="33">
        <v>21</v>
      </c>
      <c r="G263" s="33">
        <v>1</v>
      </c>
      <c r="H263" s="33">
        <v>2</v>
      </c>
      <c r="I263" s="36">
        <f t="shared" si="6"/>
        <v>136</v>
      </c>
      <c r="J263" s="37"/>
      <c r="K263" s="38"/>
    </row>
    <row r="265" spans="1:11" ht="12.75" customHeight="1">
      <c r="A265" s="54" t="s">
        <v>273</v>
      </c>
      <c r="B265" s="54"/>
      <c r="C265" s="54"/>
      <c r="D265" s="49" t="s">
        <v>14</v>
      </c>
      <c r="E265" s="49" t="s">
        <v>15</v>
      </c>
      <c r="F265" s="49" t="s">
        <v>16</v>
      </c>
      <c r="G265" s="49" t="s">
        <v>17</v>
      </c>
      <c r="H265" s="49" t="s">
        <v>18</v>
      </c>
      <c r="I265" s="52" t="s">
        <v>19</v>
      </c>
      <c r="J265" s="52" t="s">
        <v>20</v>
      </c>
      <c r="K265" s="52" t="s">
        <v>21</v>
      </c>
    </row>
    <row r="266" spans="1:11" ht="12.75">
      <c r="A266" s="54"/>
      <c r="B266" s="54"/>
      <c r="C266" s="54"/>
      <c r="D266" s="49"/>
      <c r="E266" s="49"/>
      <c r="F266" s="49"/>
      <c r="G266" s="49"/>
      <c r="H266" s="49"/>
      <c r="I266" s="52"/>
      <c r="J266" s="52"/>
      <c r="K266" s="52"/>
    </row>
    <row r="267" spans="1:11" ht="12.75">
      <c r="A267" s="53" t="s">
        <v>23</v>
      </c>
      <c r="B267" s="53"/>
      <c r="C267" s="53"/>
      <c r="D267" s="39">
        <f aca="true" t="shared" si="8" ref="D267:J267">D15+D18+D24+D33+D39+D47+D48+D69+D74+D80+D91+D105+D110+D128+D140+D145+D146+D165+D166+D190+D201+D208+D216+D229+D230+D256</f>
        <v>267</v>
      </c>
      <c r="E267" s="39">
        <f t="shared" si="8"/>
        <v>924</v>
      </c>
      <c r="F267" s="39">
        <f t="shared" si="8"/>
        <v>858</v>
      </c>
      <c r="G267" s="39">
        <f t="shared" si="8"/>
        <v>22</v>
      </c>
      <c r="H267" s="39">
        <f t="shared" si="8"/>
        <v>37</v>
      </c>
      <c r="I267" s="39">
        <f t="shared" si="8"/>
        <v>2108</v>
      </c>
      <c r="J267" s="39">
        <f t="shared" si="8"/>
        <v>2899</v>
      </c>
      <c r="K267" s="38">
        <f>I267/J267</f>
        <v>0.7271472921697137</v>
      </c>
    </row>
    <row r="268" spans="1:11" ht="12.75">
      <c r="A268" s="53" t="s">
        <v>274</v>
      </c>
      <c r="B268" s="53"/>
      <c r="C268" s="53"/>
      <c r="D268" s="39">
        <f aca="true" t="shared" si="9" ref="D268:J268">D16+D19+D22+D23+D25+D34+D40+D49+D70+D75+D81+D92+D106+D111+D129+D141+D147+D167+D191+D197+D198+D199+D200+D202+D209+D217+D231+D247+D248+D249+D250+D251+D252+D253+D254+D255+D257</f>
        <v>2148</v>
      </c>
      <c r="E268" s="39">
        <f t="shared" si="9"/>
        <v>226</v>
      </c>
      <c r="F268" s="39">
        <f t="shared" si="9"/>
        <v>311</v>
      </c>
      <c r="G268" s="39">
        <f t="shared" si="9"/>
        <v>31</v>
      </c>
      <c r="H268" s="39">
        <f t="shared" si="9"/>
        <v>71</v>
      </c>
      <c r="I268" s="39">
        <f t="shared" si="9"/>
        <v>2787</v>
      </c>
      <c r="J268" s="39">
        <f t="shared" si="9"/>
        <v>4300</v>
      </c>
      <c r="K268" s="38">
        <f>I268/J268</f>
        <v>0.6481395348837209</v>
      </c>
    </row>
    <row r="269" spans="1:11" ht="12.75">
      <c r="A269" s="53" t="s">
        <v>27</v>
      </c>
      <c r="B269" s="53"/>
      <c r="C269" s="53"/>
      <c r="D269" s="39">
        <f aca="true" t="shared" si="10" ref="D269:I269">D17+D20+D21+D26+D27+D28+D29+D30+D31+D32+D35+D36+D37+D38+D41+D42+D43+D44+D45+D46+D50+D51+D52+D53+D54+D55+D56+D57+D58+D59+D60+D61+D62+D63+D64+D65+D66+D67+D68+D71+D72+D73+D76+D77+D78+D79+D82+D83+D84+D85+D86+D87+D88+D89+D90+D93+D94+D95+D96+D97+D98+D99+D100+D101+D102+D103+D104+D107+D108+D109+D112+D113+D114+D115+D116+D117+D118+D119+D121+D120+D122+D123+D124+D125+D126+D127+D130+D131+D132+D133+D134+D135+D136+D137+D138+D139+D142+D143+D144+D148+D149+D150+D151+D152+D153+D154+D155+D156+D157+D158+D159+D160+D161+D162+D163+D164+D168+D169+D170+D171+D172+D173+D174+D175+D176+D177+D178+D179+D180+D181+D182+D183+D184+D185+D186+D187+D188+D189+D192+D193+D194+D195+D196+D203+D204+D205+D206+D207+D210+D211+D212+D213+D214+D215+D218+D219+D220+D221+D222+D223+D224+D225+D226+D227+D228+D232+D233+D234+D235+D236+D237+D238+D239+D240+D241+D242+D243+D244+D245+D246+D258+D259+D260+D261+D263</f>
        <v>2205</v>
      </c>
      <c r="E269" s="39">
        <f t="shared" si="10"/>
        <v>1365</v>
      </c>
      <c r="F269" s="39">
        <f t="shared" si="10"/>
        <v>1228</v>
      </c>
      <c r="G269" s="39">
        <f t="shared" si="10"/>
        <v>14</v>
      </c>
      <c r="H269" s="39">
        <f t="shared" si="10"/>
        <v>21</v>
      </c>
      <c r="I269" s="39">
        <f t="shared" si="10"/>
        <v>4833</v>
      </c>
      <c r="J269" s="39">
        <f>J17+J20+J21+J26+J27+J28+J29+J30+J31+J32+J35+J36+J37+J38+J41+J42+J43+J44+J45+J46+J50+J51+J52+J53+J54+J55+J56+J57+J58+J59+J60+J61+J62+J63+J64+J65+J66+J67+J68+J71+J72+J73+J76+J77+J78+J79+J82+J83+J84+J85+J86+J87+J88+J89+J90+J93+J94+J95+J96+J97+J98+J99+J100+J101+J102+J103+J104+J107+J108+J109+J112+J113+J114+J115+J116+J117+J118+J119+J121+J120+J122+J123+J124+J125+J126+J127+J130+J131+J132+J133+J134+J135+J136+J137+J138+J139+J142+J143+J144+J148+J149+J150+J151+J152+J153+J154+J155+J156+J157+J158+J159+J160+J161+J162+J163+J164+J168+J169+J170+J171+J172+J173+J174+J175+J176+J177+J178+J179+J180+J181+J182+J183+J184+J185+J186+J187+J188+J189+J192+J193+J194+J195+J196+J203+J204+J205+J206+J207+J210+J211+J212+J213+J214+J215+J218+J219+J220+J221+J222+J223+J224+J225+J226+J227+J228+J232+J233+J234+J235+J236+J237+J238+J239+J240+J241+J242+J243+J244+J245+J246+J258+J259+J260+J261+J262+J263</f>
        <v>43367</v>
      </c>
      <c r="K269" s="38">
        <f>I269/J269</f>
        <v>0.11144418567113243</v>
      </c>
    </row>
    <row r="270" spans="1:11" ht="12.75">
      <c r="A270" s="51" t="s">
        <v>275</v>
      </c>
      <c r="B270" s="51"/>
      <c r="C270" s="51"/>
      <c r="D270" s="39">
        <f aca="true" t="shared" si="11" ref="D270:J270">SUM(D267:D269)</f>
        <v>4620</v>
      </c>
      <c r="E270" s="39">
        <f t="shared" si="11"/>
        <v>2515</v>
      </c>
      <c r="F270" s="39">
        <f t="shared" si="11"/>
        <v>2397</v>
      </c>
      <c r="G270" s="39">
        <f t="shared" si="11"/>
        <v>67</v>
      </c>
      <c r="H270" s="39">
        <f t="shared" si="11"/>
        <v>129</v>
      </c>
      <c r="I270" s="39">
        <f t="shared" si="11"/>
        <v>9728</v>
      </c>
      <c r="J270" s="39">
        <f t="shared" si="11"/>
        <v>50566</v>
      </c>
      <c r="K270" s="38">
        <f>I270/J270</f>
        <v>0.1923822331210695</v>
      </c>
    </row>
    <row r="273" ht="12.75">
      <c r="I273" s="47"/>
    </row>
  </sheetData>
  <sheetProtection sheet="1"/>
  <mergeCells count="21">
    <mergeCell ref="A13:C13"/>
    <mergeCell ref="D265:D266"/>
    <mergeCell ref="I13:K13"/>
    <mergeCell ref="F265:F266"/>
    <mergeCell ref="G265:G266"/>
    <mergeCell ref="H265:H266"/>
    <mergeCell ref="A1:K1"/>
    <mergeCell ref="A2:K2"/>
    <mergeCell ref="A4:K4"/>
    <mergeCell ref="A6:K6"/>
    <mergeCell ref="A7:K7"/>
    <mergeCell ref="E265:E266"/>
    <mergeCell ref="D13:H13"/>
    <mergeCell ref="A270:C270"/>
    <mergeCell ref="I265:I266"/>
    <mergeCell ref="J265:J266"/>
    <mergeCell ref="K265:K266"/>
    <mergeCell ref="A267:C267"/>
    <mergeCell ref="A268:C268"/>
    <mergeCell ref="A269:C269"/>
    <mergeCell ref="A265:C266"/>
  </mergeCells>
  <printOptions/>
  <pageMargins left="0.7479166666666667" right="0.7479166666666667" top="0.9840277777777777" bottom="0.9840277777777777" header="0.5118055555555555" footer="0.5118055555555555"/>
  <pageSetup fitToHeight="3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1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6.28125" style="0" customWidth="1"/>
    <col min="2" max="2" width="27.421875" style="0" customWidth="1"/>
  </cols>
  <sheetData>
    <row r="1" spans="1:11" ht="12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1"/>
      <c r="K1" s="1"/>
    </row>
    <row r="2" spans="1:11" ht="12.7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61" t="s">
        <v>276</v>
      </c>
      <c r="B6" s="61"/>
      <c r="C6" s="61"/>
      <c r="D6" s="61"/>
      <c r="E6" s="61"/>
      <c r="F6" s="61"/>
      <c r="G6" s="61"/>
      <c r="H6" s="61"/>
      <c r="I6" s="61"/>
      <c r="J6" s="1"/>
      <c r="K6" s="1"/>
    </row>
    <row r="7" spans="1:11" ht="12.75">
      <c r="A7" s="62" t="s">
        <v>323</v>
      </c>
      <c r="B7" s="62"/>
      <c r="C7" s="62"/>
      <c r="D7" s="62"/>
      <c r="E7" s="62"/>
      <c r="F7" s="62"/>
      <c r="G7" s="62"/>
      <c r="H7" s="62"/>
      <c r="I7" s="62"/>
      <c r="J7" s="10"/>
      <c r="K7" s="10"/>
    </row>
    <row r="8" spans="1:11" ht="12.75">
      <c r="A8" s="2" t="s">
        <v>4</v>
      </c>
      <c r="B8" s="3"/>
      <c r="C8" s="3"/>
      <c r="D8" s="3"/>
      <c r="E8" s="3"/>
      <c r="F8" s="3"/>
      <c r="G8" s="3"/>
      <c r="H8" s="3"/>
      <c r="I8" s="3"/>
      <c r="J8" s="4"/>
      <c r="K8" s="3"/>
    </row>
    <row r="9" spans="1:11" ht="12.75">
      <c r="A9" s="5" t="s">
        <v>5</v>
      </c>
      <c r="B9" s="5"/>
      <c r="C9" s="5"/>
      <c r="D9" s="5"/>
      <c r="E9" s="5"/>
      <c r="F9" s="5"/>
      <c r="G9" s="5"/>
      <c r="H9" s="5"/>
      <c r="I9" s="3"/>
      <c r="J9" s="6"/>
      <c r="K9" s="3"/>
    </row>
    <row r="10" spans="1:11" ht="12.75">
      <c r="A10" s="5" t="s">
        <v>6</v>
      </c>
      <c r="B10" s="5"/>
      <c r="C10" s="5"/>
      <c r="D10" s="5"/>
      <c r="E10" s="5"/>
      <c r="F10" s="5"/>
      <c r="G10" s="5"/>
      <c r="H10" s="5"/>
      <c r="I10" s="3"/>
      <c r="J10" s="6"/>
      <c r="K10" s="3"/>
    </row>
    <row r="11" spans="1:11" ht="12.75">
      <c r="A11" s="5" t="s">
        <v>7</v>
      </c>
      <c r="B11" s="5"/>
      <c r="C11" s="5"/>
      <c r="D11" s="5"/>
      <c r="E11" s="5"/>
      <c r="F11" s="5"/>
      <c r="G11" s="5"/>
      <c r="H11" s="5"/>
      <c r="I11" s="3"/>
      <c r="J11" s="3"/>
      <c r="K11" s="3"/>
    </row>
    <row r="12" spans="1:11" ht="12.75">
      <c r="A12" s="5"/>
      <c r="B12" s="5"/>
      <c r="C12" s="5"/>
      <c r="D12" s="5"/>
      <c r="E12" s="5"/>
      <c r="F12" s="5"/>
      <c r="G12" s="5"/>
      <c r="H12" s="5"/>
      <c r="I12" s="3"/>
      <c r="J12" s="3"/>
      <c r="K12" s="3"/>
    </row>
    <row r="13" spans="1:11" ht="12.75">
      <c r="A13" s="57" t="s">
        <v>277</v>
      </c>
      <c r="B13" s="57"/>
      <c r="C13" s="57"/>
      <c r="D13" s="57" t="s">
        <v>9</v>
      </c>
      <c r="E13" s="57"/>
      <c r="F13" s="57"/>
      <c r="G13" s="57"/>
      <c r="H13" s="57"/>
      <c r="I13" s="57"/>
      <c r="J13" s="3"/>
      <c r="K13" s="3"/>
    </row>
    <row r="14" spans="1:9" ht="12.75">
      <c r="A14" s="7" t="s">
        <v>11</v>
      </c>
      <c r="B14" s="7" t="s">
        <v>278</v>
      </c>
      <c r="C14" s="7" t="s">
        <v>13</v>
      </c>
      <c r="D14" s="11" t="s">
        <v>14</v>
      </c>
      <c r="E14" s="11" t="s">
        <v>15</v>
      </c>
      <c r="F14" s="11" t="s">
        <v>16</v>
      </c>
      <c r="G14" s="11" t="s">
        <v>17</v>
      </c>
      <c r="H14" s="11" t="s">
        <v>18</v>
      </c>
      <c r="I14" s="7" t="s">
        <v>279</v>
      </c>
    </row>
    <row r="15" spans="1:9" ht="12.75" customHeight="1">
      <c r="A15" s="58">
        <v>1</v>
      </c>
      <c r="B15" s="60" t="s">
        <v>280</v>
      </c>
      <c r="C15" s="8" t="s">
        <v>23</v>
      </c>
      <c r="D15" s="8">
        <f>'Geral Simples'!D15</f>
        <v>3</v>
      </c>
      <c r="E15" s="8">
        <f>'Geral Simples'!E15</f>
        <v>1</v>
      </c>
      <c r="F15" s="8">
        <f>'Geral Simples'!F15</f>
        <v>24</v>
      </c>
      <c r="G15" s="8">
        <f>'Geral Simples'!G15</f>
        <v>0</v>
      </c>
      <c r="H15" s="8">
        <f>'Geral Simples'!H15</f>
        <v>5</v>
      </c>
      <c r="I15" s="8">
        <f>SUM(D15:H15)</f>
        <v>33</v>
      </c>
    </row>
    <row r="16" spans="1:9" ht="12.75">
      <c r="A16" s="58"/>
      <c r="B16" s="60"/>
      <c r="C16" s="8" t="s">
        <v>25</v>
      </c>
      <c r="D16" s="8">
        <f>'Geral Simples'!D16</f>
        <v>10</v>
      </c>
      <c r="E16" s="8">
        <f>'Geral Simples'!E16</f>
        <v>0</v>
      </c>
      <c r="F16" s="8">
        <f>'Geral Simples'!F16</f>
        <v>6</v>
      </c>
      <c r="G16" s="8">
        <f>'Geral Simples'!G16</f>
        <v>2</v>
      </c>
      <c r="H16" s="8">
        <f>'Geral Simples'!H16</f>
        <v>1</v>
      </c>
      <c r="I16" s="8">
        <f>SUM(D16:H16)</f>
        <v>19</v>
      </c>
    </row>
    <row r="17" spans="1:9" ht="12.75">
      <c r="A17" s="58"/>
      <c r="B17" s="60"/>
      <c r="C17" s="8" t="s">
        <v>27</v>
      </c>
      <c r="D17" s="8">
        <f>'Geral Simples'!D17</f>
        <v>0</v>
      </c>
      <c r="E17" s="8">
        <f>'Geral Simples'!E17</f>
        <v>4</v>
      </c>
      <c r="F17" s="8">
        <f>'Geral Simples'!F17</f>
        <v>19</v>
      </c>
      <c r="G17" s="8">
        <f>'Geral Simples'!G17</f>
        <v>0</v>
      </c>
      <c r="H17" s="8">
        <f>'Geral Simples'!H17</f>
        <v>0</v>
      </c>
      <c r="I17" s="8">
        <f>SUM(D17:H17)</f>
        <v>23</v>
      </c>
    </row>
    <row r="18" spans="1:9" ht="12.75">
      <c r="A18" s="58"/>
      <c r="B18" s="60"/>
      <c r="C18" s="8" t="s">
        <v>279</v>
      </c>
      <c r="D18" s="12">
        <f>SUM(D15:D17)</f>
        <v>13</v>
      </c>
      <c r="E18" s="12">
        <f>SUM(E15:E17)</f>
        <v>5</v>
      </c>
      <c r="F18" s="12">
        <f>SUM(F15:F17)</f>
        <v>49</v>
      </c>
      <c r="G18" s="12">
        <f>SUM(G15:G17)</f>
        <v>2</v>
      </c>
      <c r="H18" s="12">
        <f>SUM(H15:H17)</f>
        <v>6</v>
      </c>
      <c r="I18" s="8">
        <f>SUM(D18:H18)</f>
        <v>75</v>
      </c>
    </row>
    <row r="19" spans="1:9" ht="12.75">
      <c r="A19" s="58"/>
      <c r="B19" s="60"/>
      <c r="C19" s="8"/>
      <c r="D19" s="57" t="s">
        <v>281</v>
      </c>
      <c r="E19" s="57"/>
      <c r="F19" s="57"/>
      <c r="G19" s="57"/>
      <c r="H19" s="57"/>
      <c r="I19" s="57"/>
    </row>
    <row r="20" spans="1:9" ht="12.75">
      <c r="A20" s="58"/>
      <c r="B20" s="60"/>
      <c r="C20" s="7" t="s">
        <v>13</v>
      </c>
      <c r="D20" s="13" t="s">
        <v>14</v>
      </c>
      <c r="E20" s="13" t="s">
        <v>15</v>
      </c>
      <c r="F20" s="13" t="s">
        <v>16</v>
      </c>
      <c r="G20" s="13" t="s">
        <v>17</v>
      </c>
      <c r="H20" s="13" t="s">
        <v>18</v>
      </c>
      <c r="I20" s="7" t="s">
        <v>279</v>
      </c>
    </row>
    <row r="21" spans="1:9" ht="12.75">
      <c r="A21" s="58"/>
      <c r="B21" s="60"/>
      <c r="C21" s="8" t="s">
        <v>23</v>
      </c>
      <c r="D21" s="9">
        <f aca="true" t="shared" si="0" ref="D21:I23">IF($I15=0,0,D15/$I15)</f>
        <v>0.09090909090909091</v>
      </c>
      <c r="E21" s="9">
        <f t="shared" si="0"/>
        <v>0.030303030303030304</v>
      </c>
      <c r="F21" s="9">
        <f t="shared" si="0"/>
        <v>0.7272727272727273</v>
      </c>
      <c r="G21" s="9">
        <f t="shared" si="0"/>
        <v>0</v>
      </c>
      <c r="H21" s="9">
        <f t="shared" si="0"/>
        <v>0.15151515151515152</v>
      </c>
      <c r="I21" s="9">
        <f t="shared" si="0"/>
        <v>1</v>
      </c>
    </row>
    <row r="22" spans="1:9" ht="12.75">
      <c r="A22" s="58"/>
      <c r="B22" s="60"/>
      <c r="C22" s="8" t="s">
        <v>25</v>
      </c>
      <c r="D22" s="9">
        <f t="shared" si="0"/>
        <v>0.5263157894736842</v>
      </c>
      <c r="E22" s="9">
        <f t="shared" si="0"/>
        <v>0</v>
      </c>
      <c r="F22" s="9">
        <f t="shared" si="0"/>
        <v>0.3157894736842105</v>
      </c>
      <c r="G22" s="9">
        <f t="shared" si="0"/>
        <v>0.10526315789473684</v>
      </c>
      <c r="H22" s="9">
        <f t="shared" si="0"/>
        <v>0.05263157894736842</v>
      </c>
      <c r="I22" s="9">
        <f t="shared" si="0"/>
        <v>1</v>
      </c>
    </row>
    <row r="23" spans="1:9" ht="12.75">
      <c r="A23" s="58"/>
      <c r="B23" s="60"/>
      <c r="C23" s="8" t="s">
        <v>27</v>
      </c>
      <c r="D23" s="9">
        <f t="shared" si="0"/>
        <v>0</v>
      </c>
      <c r="E23" s="9">
        <f t="shared" si="0"/>
        <v>0.17391304347826086</v>
      </c>
      <c r="F23" s="9">
        <f t="shared" si="0"/>
        <v>0.8260869565217391</v>
      </c>
      <c r="G23" s="9">
        <f t="shared" si="0"/>
        <v>0</v>
      </c>
      <c r="H23" s="9">
        <f t="shared" si="0"/>
        <v>0</v>
      </c>
      <c r="I23" s="9">
        <f t="shared" si="0"/>
        <v>1</v>
      </c>
    </row>
    <row r="25" spans="1:11" ht="12.75">
      <c r="A25" s="57" t="s">
        <v>277</v>
      </c>
      <c r="B25" s="57"/>
      <c r="C25" s="57"/>
      <c r="D25" s="57" t="s">
        <v>9</v>
      </c>
      <c r="E25" s="57"/>
      <c r="F25" s="57"/>
      <c r="G25" s="57"/>
      <c r="H25" s="57"/>
      <c r="I25" s="57"/>
      <c r="J25" s="3"/>
      <c r="K25" s="3"/>
    </row>
    <row r="26" spans="1:9" ht="12.75">
      <c r="A26" s="7" t="s">
        <v>11</v>
      </c>
      <c r="B26" s="7" t="s">
        <v>278</v>
      </c>
      <c r="C26" s="7" t="s">
        <v>13</v>
      </c>
      <c r="D26" s="11" t="s">
        <v>14</v>
      </c>
      <c r="E26" s="11" t="s">
        <v>15</v>
      </c>
      <c r="F26" s="11" t="s">
        <v>16</v>
      </c>
      <c r="G26" s="11" t="s">
        <v>17</v>
      </c>
      <c r="H26" s="11" t="s">
        <v>18</v>
      </c>
      <c r="I26" s="7" t="s">
        <v>279</v>
      </c>
    </row>
    <row r="27" spans="1:9" ht="12.75" customHeight="1">
      <c r="A27" s="58">
        <v>2</v>
      </c>
      <c r="B27" s="60" t="s">
        <v>282</v>
      </c>
      <c r="C27" s="8" t="s">
        <v>23</v>
      </c>
      <c r="D27" s="8">
        <f>'Geral Simples'!D18</f>
        <v>5</v>
      </c>
      <c r="E27" s="8">
        <f>'Geral Simples'!E18</f>
        <v>9</v>
      </c>
      <c r="F27" s="8">
        <f>'Geral Simples'!F18</f>
        <v>29</v>
      </c>
      <c r="G27" s="8">
        <f>'Geral Simples'!G18</f>
        <v>1</v>
      </c>
      <c r="H27" s="8">
        <f>'Geral Simples'!H18</f>
        <v>1</v>
      </c>
      <c r="I27" s="8">
        <f>SUM(D27:H27)</f>
        <v>45</v>
      </c>
    </row>
    <row r="28" spans="1:9" ht="12.75">
      <c r="A28" s="58"/>
      <c r="B28" s="60"/>
      <c r="C28" s="8" t="s">
        <v>25</v>
      </c>
      <c r="D28" s="8">
        <f>'Geral Simples'!D19</f>
        <v>20</v>
      </c>
      <c r="E28" s="8">
        <f>'Geral Simples'!E19</f>
        <v>1</v>
      </c>
      <c r="F28" s="8">
        <f>'Geral Simples'!F19</f>
        <v>5</v>
      </c>
      <c r="G28" s="8">
        <f>'Geral Simples'!G19</f>
        <v>1</v>
      </c>
      <c r="H28" s="8">
        <f>'Geral Simples'!H19</f>
        <v>1</v>
      </c>
      <c r="I28" s="8">
        <f>SUM(D28:H28)</f>
        <v>28</v>
      </c>
    </row>
    <row r="29" spans="1:9" ht="12.75">
      <c r="A29" s="58"/>
      <c r="B29" s="60"/>
      <c r="C29" s="8" t="s">
        <v>27</v>
      </c>
      <c r="D29" s="8">
        <f>SUM('Geral Simples'!D20:D21)</f>
        <v>22</v>
      </c>
      <c r="E29" s="8">
        <f>SUM('Geral Simples'!E20:E21)</f>
        <v>17</v>
      </c>
      <c r="F29" s="8">
        <f>SUM('Geral Simples'!F20:F21)</f>
        <v>63</v>
      </c>
      <c r="G29" s="8">
        <f>SUM('Geral Simples'!G20:G21)</f>
        <v>0</v>
      </c>
      <c r="H29" s="8">
        <f>SUM('Geral Simples'!H20:H21)</f>
        <v>0</v>
      </c>
      <c r="I29" s="8">
        <f>SUM(D29:H29)</f>
        <v>102</v>
      </c>
    </row>
    <row r="30" spans="1:9" ht="12.75">
      <c r="A30" s="58"/>
      <c r="B30" s="60"/>
      <c r="C30" s="8" t="s">
        <v>279</v>
      </c>
      <c r="D30" s="12">
        <f>SUM(D27:D29)</f>
        <v>47</v>
      </c>
      <c r="E30" s="12">
        <f>SUM(E27:E29)</f>
        <v>27</v>
      </c>
      <c r="F30" s="12">
        <f>SUM(F27:F29)</f>
        <v>97</v>
      </c>
      <c r="G30" s="12">
        <f>SUM(G27:G29)</f>
        <v>2</v>
      </c>
      <c r="H30" s="12">
        <f>SUM(H27:H29)</f>
        <v>2</v>
      </c>
      <c r="I30" s="8">
        <f>SUM(D30:H30)</f>
        <v>175</v>
      </c>
    </row>
    <row r="31" spans="1:9" ht="12.75">
      <c r="A31" s="58"/>
      <c r="B31" s="60"/>
      <c r="C31" s="8"/>
      <c r="D31" s="57" t="s">
        <v>281</v>
      </c>
      <c r="E31" s="57"/>
      <c r="F31" s="57"/>
      <c r="G31" s="57"/>
      <c r="H31" s="57"/>
      <c r="I31" s="57"/>
    </row>
    <row r="32" spans="1:9" ht="12.75">
      <c r="A32" s="58"/>
      <c r="B32" s="60"/>
      <c r="C32" s="7" t="s">
        <v>13</v>
      </c>
      <c r="D32" s="13" t="s">
        <v>14</v>
      </c>
      <c r="E32" s="13" t="s">
        <v>15</v>
      </c>
      <c r="F32" s="13" t="s">
        <v>16</v>
      </c>
      <c r="G32" s="13" t="s">
        <v>17</v>
      </c>
      <c r="H32" s="13" t="s">
        <v>18</v>
      </c>
      <c r="I32" s="7" t="s">
        <v>279</v>
      </c>
    </row>
    <row r="33" spans="1:9" ht="12.75">
      <c r="A33" s="58"/>
      <c r="B33" s="60"/>
      <c r="C33" s="8" t="s">
        <v>23</v>
      </c>
      <c r="D33" s="9">
        <f aca="true" t="shared" si="1" ref="D33:I35">IF($I27=0,0,D27/$I27)</f>
        <v>0.1111111111111111</v>
      </c>
      <c r="E33" s="9">
        <f t="shared" si="1"/>
        <v>0.2</v>
      </c>
      <c r="F33" s="9">
        <f t="shared" si="1"/>
        <v>0.6444444444444445</v>
      </c>
      <c r="G33" s="9">
        <f t="shared" si="1"/>
        <v>0.022222222222222223</v>
      </c>
      <c r="H33" s="9">
        <f t="shared" si="1"/>
        <v>0.022222222222222223</v>
      </c>
      <c r="I33" s="9">
        <f t="shared" si="1"/>
        <v>1</v>
      </c>
    </row>
    <row r="34" spans="1:9" ht="12.75">
      <c r="A34" s="58"/>
      <c r="B34" s="60"/>
      <c r="C34" s="8" t="s">
        <v>25</v>
      </c>
      <c r="D34" s="9">
        <f t="shared" si="1"/>
        <v>0.7142857142857143</v>
      </c>
      <c r="E34" s="9">
        <f t="shared" si="1"/>
        <v>0.03571428571428571</v>
      </c>
      <c r="F34" s="9">
        <f t="shared" si="1"/>
        <v>0.17857142857142858</v>
      </c>
      <c r="G34" s="9">
        <f t="shared" si="1"/>
        <v>0.03571428571428571</v>
      </c>
      <c r="H34" s="9">
        <f t="shared" si="1"/>
        <v>0.03571428571428571</v>
      </c>
      <c r="I34" s="9">
        <f t="shared" si="1"/>
        <v>1</v>
      </c>
    </row>
    <row r="35" spans="1:9" ht="12.75">
      <c r="A35" s="58"/>
      <c r="B35" s="60"/>
      <c r="C35" s="8" t="s">
        <v>27</v>
      </c>
      <c r="D35" s="9">
        <f t="shared" si="1"/>
        <v>0.21568627450980393</v>
      </c>
      <c r="E35" s="9">
        <f t="shared" si="1"/>
        <v>0.16666666666666666</v>
      </c>
      <c r="F35" s="9">
        <f t="shared" si="1"/>
        <v>0.6176470588235294</v>
      </c>
      <c r="G35" s="9">
        <f t="shared" si="1"/>
        <v>0</v>
      </c>
      <c r="H35" s="9">
        <f t="shared" si="1"/>
        <v>0</v>
      </c>
      <c r="I35" s="9">
        <f t="shared" si="1"/>
        <v>1</v>
      </c>
    </row>
    <row r="37" spans="1:9" ht="12.75">
      <c r="A37" s="57" t="s">
        <v>277</v>
      </c>
      <c r="B37" s="57"/>
      <c r="C37" s="57"/>
      <c r="D37" s="57" t="s">
        <v>9</v>
      </c>
      <c r="E37" s="57"/>
      <c r="F37" s="57"/>
      <c r="G37" s="57"/>
      <c r="H37" s="57"/>
      <c r="I37" s="57"/>
    </row>
    <row r="38" spans="1:9" ht="12.75">
      <c r="A38" s="7" t="s">
        <v>11</v>
      </c>
      <c r="B38" s="7" t="s">
        <v>278</v>
      </c>
      <c r="C38" s="7" t="s">
        <v>13</v>
      </c>
      <c r="D38" s="11" t="s">
        <v>14</v>
      </c>
      <c r="E38" s="11" t="s">
        <v>15</v>
      </c>
      <c r="F38" s="11" t="s">
        <v>16</v>
      </c>
      <c r="G38" s="11" t="s">
        <v>17</v>
      </c>
      <c r="H38" s="11" t="s">
        <v>18</v>
      </c>
      <c r="I38" s="7" t="s">
        <v>279</v>
      </c>
    </row>
    <row r="39" spans="1:9" ht="12.75" customHeight="1">
      <c r="A39" s="58">
        <v>3</v>
      </c>
      <c r="B39" s="60" t="s">
        <v>283</v>
      </c>
      <c r="C39" s="8" t="s">
        <v>25</v>
      </c>
      <c r="D39" s="8">
        <f>'Geral Simples'!D22</f>
        <v>40</v>
      </c>
      <c r="E39" s="8">
        <f>'Geral Simples'!E22</f>
        <v>1</v>
      </c>
      <c r="F39" s="8">
        <f>'Geral Simples'!F22</f>
        <v>9</v>
      </c>
      <c r="G39" s="8">
        <f>'Geral Simples'!G22</f>
        <v>1</v>
      </c>
      <c r="H39" s="8">
        <f>'Geral Simples'!H22</f>
        <v>0</v>
      </c>
      <c r="I39" s="8">
        <f>SUM(D39:H39)</f>
        <v>51</v>
      </c>
    </row>
    <row r="40" spans="1:9" ht="12.75" hidden="1">
      <c r="A40" s="58"/>
      <c r="B40" s="60"/>
      <c r="C40" s="8" t="s">
        <v>279</v>
      </c>
      <c r="D40" s="12">
        <f>SUM(D39:D39)</f>
        <v>40</v>
      </c>
      <c r="E40" s="12">
        <f>SUM(E39:E39)</f>
        <v>1</v>
      </c>
      <c r="F40" s="12">
        <f>SUM(F39:F39)</f>
        <v>9</v>
      </c>
      <c r="G40" s="12">
        <f>SUM(G39:G39)</f>
        <v>1</v>
      </c>
      <c r="H40" s="12">
        <f>SUM(H39:H39)</f>
        <v>0</v>
      </c>
      <c r="I40" s="8">
        <f>SUM(D40:H40)</f>
        <v>51</v>
      </c>
    </row>
    <row r="41" spans="1:9" ht="12.75">
      <c r="A41" s="58"/>
      <c r="B41" s="60"/>
      <c r="C41" s="8" t="s">
        <v>279</v>
      </c>
      <c r="D41" s="12">
        <f aca="true" t="shared" si="2" ref="D41:I41">SUM(D39)</f>
        <v>40</v>
      </c>
      <c r="E41" s="12">
        <f t="shared" si="2"/>
        <v>1</v>
      </c>
      <c r="F41" s="12">
        <f t="shared" si="2"/>
        <v>9</v>
      </c>
      <c r="G41" s="12">
        <f t="shared" si="2"/>
        <v>1</v>
      </c>
      <c r="H41" s="12">
        <f t="shared" si="2"/>
        <v>0</v>
      </c>
      <c r="I41" s="12">
        <f t="shared" si="2"/>
        <v>51</v>
      </c>
    </row>
    <row r="42" spans="1:9" ht="12.75">
      <c r="A42" s="58"/>
      <c r="B42" s="60"/>
      <c r="C42" s="8"/>
      <c r="D42" s="57" t="s">
        <v>281</v>
      </c>
      <c r="E42" s="57"/>
      <c r="F42" s="57"/>
      <c r="G42" s="57"/>
      <c r="H42" s="57"/>
      <c r="I42" s="57"/>
    </row>
    <row r="43" spans="1:9" ht="12.75">
      <c r="A43" s="58"/>
      <c r="B43" s="60"/>
      <c r="C43" s="7" t="s">
        <v>13</v>
      </c>
      <c r="D43" s="13" t="s">
        <v>14</v>
      </c>
      <c r="E43" s="13" t="s">
        <v>15</v>
      </c>
      <c r="F43" s="13" t="s">
        <v>16</v>
      </c>
      <c r="G43" s="13" t="s">
        <v>17</v>
      </c>
      <c r="H43" s="13" t="s">
        <v>18</v>
      </c>
      <c r="I43" s="7" t="s">
        <v>279</v>
      </c>
    </row>
    <row r="44" spans="1:9" ht="12.75">
      <c r="A44" s="58"/>
      <c r="B44" s="60"/>
      <c r="C44" s="8" t="s">
        <v>25</v>
      </c>
      <c r="D44" s="9">
        <f aca="true" t="shared" si="3" ref="D44:I44">IF($I$39=0,0,D39/$I$39)</f>
        <v>0.7843137254901961</v>
      </c>
      <c r="E44" s="9">
        <f t="shared" si="3"/>
        <v>0.0196078431372549</v>
      </c>
      <c r="F44" s="9">
        <f t="shared" si="3"/>
        <v>0.17647058823529413</v>
      </c>
      <c r="G44" s="9">
        <f t="shared" si="3"/>
        <v>0.0196078431372549</v>
      </c>
      <c r="H44" s="9">
        <f t="shared" si="3"/>
        <v>0</v>
      </c>
      <c r="I44" s="9">
        <f t="shared" si="3"/>
        <v>1</v>
      </c>
    </row>
    <row r="46" spans="1:9" ht="12.75">
      <c r="A46" s="57" t="s">
        <v>277</v>
      </c>
      <c r="B46" s="57"/>
      <c r="C46" s="57"/>
      <c r="D46" s="57" t="s">
        <v>9</v>
      </c>
      <c r="E46" s="57"/>
      <c r="F46" s="57"/>
      <c r="G46" s="57"/>
      <c r="H46" s="57"/>
      <c r="I46" s="57"/>
    </row>
    <row r="47" spans="1:9" ht="12.75">
      <c r="A47" s="7" t="s">
        <v>11</v>
      </c>
      <c r="B47" s="7" t="s">
        <v>278</v>
      </c>
      <c r="C47" s="7" t="s">
        <v>13</v>
      </c>
      <c r="D47" s="11" t="s">
        <v>14</v>
      </c>
      <c r="E47" s="11" t="s">
        <v>15</v>
      </c>
      <c r="F47" s="11" t="s">
        <v>16</v>
      </c>
      <c r="G47" s="11" t="s">
        <v>17</v>
      </c>
      <c r="H47" s="11" t="s">
        <v>18</v>
      </c>
      <c r="I47" s="7" t="s">
        <v>279</v>
      </c>
    </row>
    <row r="48" spans="1:9" ht="12.75" customHeight="1">
      <c r="A48" s="58">
        <v>4</v>
      </c>
      <c r="B48" s="60" t="s">
        <v>284</v>
      </c>
      <c r="C48" s="8" t="s">
        <v>25</v>
      </c>
      <c r="D48" s="8">
        <f>'Geral Simples'!D23</f>
        <v>62</v>
      </c>
      <c r="E48" s="8">
        <f>'Geral Simples'!E23</f>
        <v>3</v>
      </c>
      <c r="F48" s="8">
        <f>'Geral Simples'!F23</f>
        <v>11</v>
      </c>
      <c r="G48" s="8">
        <f>'Geral Simples'!G23</f>
        <v>0</v>
      </c>
      <c r="H48" s="8">
        <f>'Geral Simples'!H23</f>
        <v>3</v>
      </c>
      <c r="I48" s="8">
        <f>SUM(D48:H48)</f>
        <v>79</v>
      </c>
    </row>
    <row r="49" spans="1:9" ht="12.75" hidden="1">
      <c r="A49" s="58"/>
      <c r="B49" s="60"/>
      <c r="C49" s="8" t="s">
        <v>279</v>
      </c>
      <c r="D49" s="12">
        <f>SUM(D48:D48)</f>
        <v>62</v>
      </c>
      <c r="E49" s="12">
        <f>SUM(E48:E48)</f>
        <v>3</v>
      </c>
      <c r="F49" s="12">
        <f>SUM(F48:F48)</f>
        <v>11</v>
      </c>
      <c r="G49" s="12">
        <f>SUM(G48:G48)</f>
        <v>0</v>
      </c>
      <c r="H49" s="12">
        <f>SUM(H48:H48)</f>
        <v>3</v>
      </c>
      <c r="I49" s="8">
        <f>SUM(D49:H49)</f>
        <v>79</v>
      </c>
    </row>
    <row r="50" spans="1:9" ht="12.75">
      <c r="A50" s="58"/>
      <c r="B50" s="60"/>
      <c r="C50" s="8" t="s">
        <v>279</v>
      </c>
      <c r="D50" s="12">
        <f aca="true" t="shared" si="4" ref="D50:I50">SUM(D48)</f>
        <v>62</v>
      </c>
      <c r="E50" s="12">
        <f t="shared" si="4"/>
        <v>3</v>
      </c>
      <c r="F50" s="12">
        <f t="shared" si="4"/>
        <v>11</v>
      </c>
      <c r="G50" s="12">
        <f t="shared" si="4"/>
        <v>0</v>
      </c>
      <c r="H50" s="12">
        <f t="shared" si="4"/>
        <v>3</v>
      </c>
      <c r="I50" s="12">
        <f t="shared" si="4"/>
        <v>79</v>
      </c>
    </row>
    <row r="51" spans="1:9" ht="12.75">
      <c r="A51" s="58"/>
      <c r="B51" s="60"/>
      <c r="C51" s="8"/>
      <c r="D51" s="57" t="s">
        <v>281</v>
      </c>
      <c r="E51" s="57"/>
      <c r="F51" s="57"/>
      <c r="G51" s="57"/>
      <c r="H51" s="57"/>
      <c r="I51" s="57"/>
    </row>
    <row r="52" spans="1:9" ht="12.75">
      <c r="A52" s="58"/>
      <c r="B52" s="60"/>
      <c r="C52" s="7" t="s">
        <v>13</v>
      </c>
      <c r="D52" s="13" t="s">
        <v>14</v>
      </c>
      <c r="E52" s="13" t="s">
        <v>15</v>
      </c>
      <c r="F52" s="13" t="s">
        <v>16</v>
      </c>
      <c r="G52" s="13" t="s">
        <v>17</v>
      </c>
      <c r="H52" s="13" t="s">
        <v>18</v>
      </c>
      <c r="I52" s="7" t="s">
        <v>279</v>
      </c>
    </row>
    <row r="53" spans="1:9" ht="12.75">
      <c r="A53" s="58"/>
      <c r="B53" s="60"/>
      <c r="C53" s="8" t="s">
        <v>25</v>
      </c>
      <c r="D53" s="9">
        <f aca="true" t="shared" si="5" ref="D53:I53">IF($I$48=0,0,D48/$I$48)</f>
        <v>0.7848101265822784</v>
      </c>
      <c r="E53" s="9">
        <f t="shared" si="5"/>
        <v>0.0379746835443038</v>
      </c>
      <c r="F53" s="9">
        <f t="shared" si="5"/>
        <v>0.13924050632911392</v>
      </c>
      <c r="G53" s="9">
        <f t="shared" si="5"/>
        <v>0</v>
      </c>
      <c r="H53" s="9">
        <f t="shared" si="5"/>
        <v>0.0379746835443038</v>
      </c>
      <c r="I53" s="9">
        <f t="shared" si="5"/>
        <v>1</v>
      </c>
    </row>
    <row r="55" spans="1:9" ht="12.75">
      <c r="A55" s="57" t="s">
        <v>277</v>
      </c>
      <c r="B55" s="57"/>
      <c r="C55" s="57"/>
      <c r="D55" s="57" t="s">
        <v>9</v>
      </c>
      <c r="E55" s="57"/>
      <c r="F55" s="57"/>
      <c r="G55" s="57"/>
      <c r="H55" s="57"/>
      <c r="I55" s="57"/>
    </row>
    <row r="56" spans="1:9" ht="12.75">
      <c r="A56" s="7" t="s">
        <v>11</v>
      </c>
      <c r="B56" s="7" t="s">
        <v>278</v>
      </c>
      <c r="C56" s="7" t="s">
        <v>13</v>
      </c>
      <c r="D56" s="11" t="s">
        <v>14</v>
      </c>
      <c r="E56" s="11" t="s">
        <v>15</v>
      </c>
      <c r="F56" s="11" t="s">
        <v>16</v>
      </c>
      <c r="G56" s="11" t="s">
        <v>17</v>
      </c>
      <c r="H56" s="11" t="s">
        <v>18</v>
      </c>
      <c r="I56" s="7" t="s">
        <v>279</v>
      </c>
    </row>
    <row r="57" spans="1:9" ht="12.75" customHeight="1">
      <c r="A57" s="58">
        <v>5</v>
      </c>
      <c r="B57" s="60" t="s">
        <v>285</v>
      </c>
      <c r="C57" s="8" t="s">
        <v>23</v>
      </c>
      <c r="D57" s="8">
        <f>'Geral Simples'!D24</f>
        <v>15</v>
      </c>
      <c r="E57" s="8">
        <f>'Geral Simples'!E24</f>
        <v>23</v>
      </c>
      <c r="F57" s="8">
        <f>'Geral Simples'!F24</f>
        <v>31</v>
      </c>
      <c r="G57" s="8">
        <f>'Geral Simples'!G24</f>
        <v>0</v>
      </c>
      <c r="H57" s="8">
        <f>'Geral Simples'!H24</f>
        <v>2</v>
      </c>
      <c r="I57" s="8">
        <f>SUM(D57:H57)</f>
        <v>71</v>
      </c>
    </row>
    <row r="58" spans="1:9" ht="12.75">
      <c r="A58" s="58"/>
      <c r="B58" s="60"/>
      <c r="C58" s="8" t="s">
        <v>25</v>
      </c>
      <c r="D58" s="8">
        <f>'Geral Simples'!D25</f>
        <v>26</v>
      </c>
      <c r="E58" s="8">
        <f>'Geral Simples'!E25</f>
        <v>4</v>
      </c>
      <c r="F58" s="8">
        <f>'Geral Simples'!F25</f>
        <v>3</v>
      </c>
      <c r="G58" s="8">
        <f>'Geral Simples'!G25</f>
        <v>1</v>
      </c>
      <c r="H58" s="8">
        <f>'Geral Simples'!H25</f>
        <v>0</v>
      </c>
      <c r="I58" s="8">
        <f>SUM(D58:H58)</f>
        <v>34</v>
      </c>
    </row>
    <row r="59" spans="1:9" ht="12.75">
      <c r="A59" s="58"/>
      <c r="B59" s="60"/>
      <c r="C59" s="8" t="s">
        <v>27</v>
      </c>
      <c r="D59" s="8">
        <f>SUM('Geral Simples'!D26:D32)</f>
        <v>52</v>
      </c>
      <c r="E59" s="8">
        <f>SUM('Geral Simples'!E26:E32)</f>
        <v>22</v>
      </c>
      <c r="F59" s="8">
        <f>SUM('Geral Simples'!F26:F32)</f>
        <v>34</v>
      </c>
      <c r="G59" s="8">
        <f>SUM('Geral Simples'!G26:G32)</f>
        <v>2</v>
      </c>
      <c r="H59" s="8">
        <f>SUM('Geral Simples'!H26:H32)</f>
        <v>0</v>
      </c>
      <c r="I59" s="8">
        <f>SUM(D59:H59)</f>
        <v>110</v>
      </c>
    </row>
    <row r="60" spans="1:9" ht="12.75" hidden="1">
      <c r="A60" s="58"/>
      <c r="B60" s="60"/>
      <c r="C60" s="8" t="s">
        <v>279</v>
      </c>
      <c r="D60" s="12">
        <f>SUM(D57:D59)</f>
        <v>93</v>
      </c>
      <c r="E60" s="12">
        <f>SUM(E57:E59)</f>
        <v>49</v>
      </c>
      <c r="F60" s="12">
        <f>SUM(F57:F59)</f>
        <v>68</v>
      </c>
      <c r="G60" s="12">
        <f>SUM(G57:G59)</f>
        <v>3</v>
      </c>
      <c r="H60" s="12">
        <f>SUM(H57:H59)</f>
        <v>2</v>
      </c>
      <c r="I60" s="8">
        <f>SUM(D60:H60)</f>
        <v>215</v>
      </c>
    </row>
    <row r="61" spans="1:9" ht="12.75">
      <c r="A61" s="58"/>
      <c r="B61" s="60"/>
      <c r="C61" s="8" t="s">
        <v>279</v>
      </c>
      <c r="D61" s="12">
        <f aca="true" t="shared" si="6" ref="D61:I61">SUM(D57:D59)</f>
        <v>93</v>
      </c>
      <c r="E61" s="12">
        <f t="shared" si="6"/>
        <v>49</v>
      </c>
      <c r="F61" s="12">
        <f t="shared" si="6"/>
        <v>68</v>
      </c>
      <c r="G61" s="12">
        <f t="shared" si="6"/>
        <v>3</v>
      </c>
      <c r="H61" s="12">
        <f t="shared" si="6"/>
        <v>2</v>
      </c>
      <c r="I61" s="12">
        <f t="shared" si="6"/>
        <v>215</v>
      </c>
    </row>
    <row r="62" spans="1:9" ht="12.75">
      <c r="A62" s="58"/>
      <c r="B62" s="60"/>
      <c r="C62" s="8"/>
      <c r="D62" s="57" t="s">
        <v>281</v>
      </c>
      <c r="E62" s="57"/>
      <c r="F62" s="57"/>
      <c r="G62" s="57"/>
      <c r="H62" s="57"/>
      <c r="I62" s="57"/>
    </row>
    <row r="63" spans="1:9" ht="12.75">
      <c r="A63" s="58"/>
      <c r="B63" s="60"/>
      <c r="C63" s="7" t="s">
        <v>13</v>
      </c>
      <c r="D63" s="13" t="s">
        <v>14</v>
      </c>
      <c r="E63" s="13" t="s">
        <v>15</v>
      </c>
      <c r="F63" s="13" t="s">
        <v>16</v>
      </c>
      <c r="G63" s="13" t="s">
        <v>17</v>
      </c>
      <c r="H63" s="13" t="s">
        <v>18</v>
      </c>
      <c r="I63" s="7" t="s">
        <v>279</v>
      </c>
    </row>
    <row r="64" spans="1:9" ht="12.75">
      <c r="A64" s="58"/>
      <c r="B64" s="60"/>
      <c r="C64" s="8" t="s">
        <v>23</v>
      </c>
      <c r="D64" s="9">
        <f aca="true" t="shared" si="7" ref="D64:I64">IF($I$57=0,0,D57/$I$57)</f>
        <v>0.2112676056338028</v>
      </c>
      <c r="E64" s="9">
        <f t="shared" si="7"/>
        <v>0.323943661971831</v>
      </c>
      <c r="F64" s="9">
        <f t="shared" si="7"/>
        <v>0.43661971830985913</v>
      </c>
      <c r="G64" s="9">
        <f t="shared" si="7"/>
        <v>0</v>
      </c>
      <c r="H64" s="9">
        <f t="shared" si="7"/>
        <v>0.028169014084507043</v>
      </c>
      <c r="I64" s="9">
        <f t="shared" si="7"/>
        <v>1</v>
      </c>
    </row>
    <row r="65" spans="1:9" ht="12.75">
      <c r="A65" s="58"/>
      <c r="B65" s="60"/>
      <c r="C65" s="8" t="s">
        <v>25</v>
      </c>
      <c r="D65" s="9">
        <f aca="true" t="shared" si="8" ref="D65:I65">IF($I$58=0,0,D58/$I$58)</f>
        <v>0.7647058823529411</v>
      </c>
      <c r="E65" s="9">
        <f t="shared" si="8"/>
        <v>0.11764705882352941</v>
      </c>
      <c r="F65" s="9">
        <f t="shared" si="8"/>
        <v>0.08823529411764706</v>
      </c>
      <c r="G65" s="9">
        <f t="shared" si="8"/>
        <v>0.029411764705882353</v>
      </c>
      <c r="H65" s="9">
        <f t="shared" si="8"/>
        <v>0</v>
      </c>
      <c r="I65" s="9">
        <f t="shared" si="8"/>
        <v>1</v>
      </c>
    </row>
    <row r="66" spans="1:9" ht="12.75">
      <c r="A66" s="58"/>
      <c r="B66" s="60"/>
      <c r="C66" s="8" t="s">
        <v>27</v>
      </c>
      <c r="D66" s="9">
        <f aca="true" t="shared" si="9" ref="D66:I66">IF($I$59=0,0,D59/$I$59)</f>
        <v>0.4727272727272727</v>
      </c>
      <c r="E66" s="9">
        <f t="shared" si="9"/>
        <v>0.2</v>
      </c>
      <c r="F66" s="9">
        <f t="shared" si="9"/>
        <v>0.3090909090909091</v>
      </c>
      <c r="G66" s="9">
        <f t="shared" si="9"/>
        <v>0.01818181818181818</v>
      </c>
      <c r="H66" s="9">
        <f t="shared" si="9"/>
        <v>0</v>
      </c>
      <c r="I66" s="9">
        <f t="shared" si="9"/>
        <v>1</v>
      </c>
    </row>
    <row r="68" spans="1:9" ht="12.75">
      <c r="A68" s="57" t="s">
        <v>277</v>
      </c>
      <c r="B68" s="57"/>
      <c r="C68" s="57"/>
      <c r="D68" s="57" t="s">
        <v>9</v>
      </c>
      <c r="E68" s="57"/>
      <c r="F68" s="57"/>
      <c r="G68" s="57"/>
      <c r="H68" s="57"/>
      <c r="I68" s="57"/>
    </row>
    <row r="69" spans="1:9" ht="12.75">
      <c r="A69" s="7" t="s">
        <v>11</v>
      </c>
      <c r="B69" s="7" t="s">
        <v>278</v>
      </c>
      <c r="C69" s="7" t="s">
        <v>13</v>
      </c>
      <c r="D69" s="11" t="s">
        <v>14</v>
      </c>
      <c r="E69" s="11" t="s">
        <v>15</v>
      </c>
      <c r="F69" s="11" t="s">
        <v>16</v>
      </c>
      <c r="G69" s="11" t="s">
        <v>17</v>
      </c>
      <c r="H69" s="11" t="s">
        <v>18</v>
      </c>
      <c r="I69" s="7" t="s">
        <v>279</v>
      </c>
    </row>
    <row r="70" spans="1:9" ht="12.75" customHeight="1">
      <c r="A70" s="58">
        <v>6</v>
      </c>
      <c r="B70" s="60" t="s">
        <v>286</v>
      </c>
      <c r="C70" s="8" t="s">
        <v>23</v>
      </c>
      <c r="D70" s="8">
        <f>'Geral Simples'!D33</f>
        <v>7</v>
      </c>
      <c r="E70" s="8">
        <f>'Geral Simples'!E33</f>
        <v>8</v>
      </c>
      <c r="F70" s="8">
        <f>'Geral Simples'!F33</f>
        <v>6</v>
      </c>
      <c r="G70" s="8">
        <f>'Geral Simples'!G33</f>
        <v>0</v>
      </c>
      <c r="H70" s="8">
        <f>'Geral Simples'!H33</f>
        <v>1</v>
      </c>
      <c r="I70" s="8">
        <f>SUM(D70:H70)</f>
        <v>22</v>
      </c>
    </row>
    <row r="71" spans="1:9" ht="12.75">
      <c r="A71" s="58"/>
      <c r="B71" s="60"/>
      <c r="C71" s="8" t="s">
        <v>25</v>
      </c>
      <c r="D71" s="8">
        <f>'Geral Simples'!D34</f>
        <v>28</v>
      </c>
      <c r="E71" s="8">
        <f>'Geral Simples'!E34</f>
        <v>2</v>
      </c>
      <c r="F71" s="8">
        <f>'Geral Simples'!F34</f>
        <v>4</v>
      </c>
      <c r="G71" s="8">
        <f>'Geral Simples'!G34</f>
        <v>1</v>
      </c>
      <c r="H71" s="8">
        <f>'Geral Simples'!H34</f>
        <v>2</v>
      </c>
      <c r="I71" s="8">
        <f>SUM(D71:H71)</f>
        <v>37</v>
      </c>
    </row>
    <row r="72" spans="1:9" ht="12.75">
      <c r="A72" s="58"/>
      <c r="B72" s="60"/>
      <c r="C72" s="8" t="s">
        <v>27</v>
      </c>
      <c r="D72" s="8">
        <f>SUM('Geral Simples'!D35:D38)</f>
        <v>49</v>
      </c>
      <c r="E72" s="8">
        <f>SUM('Geral Simples'!E35:E38)</f>
        <v>8</v>
      </c>
      <c r="F72" s="8">
        <f>SUM('Geral Simples'!F35:F38)</f>
        <v>10</v>
      </c>
      <c r="G72" s="8">
        <f>SUM('Geral Simples'!G35:G38)</f>
        <v>0</v>
      </c>
      <c r="H72" s="8">
        <f>SUM('Geral Simples'!H35:H38)</f>
        <v>1</v>
      </c>
      <c r="I72" s="8">
        <f>SUM(D72:H72)</f>
        <v>68</v>
      </c>
    </row>
    <row r="73" spans="1:9" ht="12.75" hidden="1">
      <c r="A73" s="58"/>
      <c r="B73" s="60"/>
      <c r="C73" s="8" t="s">
        <v>279</v>
      </c>
      <c r="D73" s="12">
        <f>SUM(D70:D72)</f>
        <v>84</v>
      </c>
      <c r="E73" s="12">
        <f>SUM(E70:E72)</f>
        <v>18</v>
      </c>
      <c r="F73" s="12">
        <f>SUM(F70:F72)</f>
        <v>20</v>
      </c>
      <c r="G73" s="12">
        <f>SUM(G70:G72)</f>
        <v>1</v>
      </c>
      <c r="H73" s="12">
        <f>SUM(H70:H72)</f>
        <v>4</v>
      </c>
      <c r="I73" s="8">
        <f>SUM(D73:H73)</f>
        <v>127</v>
      </c>
    </row>
    <row r="74" spans="1:9" ht="12.75">
      <c r="A74" s="58"/>
      <c r="B74" s="60"/>
      <c r="C74" s="8" t="s">
        <v>279</v>
      </c>
      <c r="D74" s="12">
        <f aca="true" t="shared" si="10" ref="D74:I74">SUM(D70:D72)</f>
        <v>84</v>
      </c>
      <c r="E74" s="12">
        <f t="shared" si="10"/>
        <v>18</v>
      </c>
      <c r="F74" s="12">
        <f t="shared" si="10"/>
        <v>20</v>
      </c>
      <c r="G74" s="12">
        <f t="shared" si="10"/>
        <v>1</v>
      </c>
      <c r="H74" s="12">
        <f t="shared" si="10"/>
        <v>4</v>
      </c>
      <c r="I74" s="12">
        <f t="shared" si="10"/>
        <v>127</v>
      </c>
    </row>
    <row r="75" spans="1:9" ht="12.75">
      <c r="A75" s="58"/>
      <c r="B75" s="60"/>
      <c r="C75" s="8"/>
      <c r="D75" s="57" t="s">
        <v>281</v>
      </c>
      <c r="E75" s="57"/>
      <c r="F75" s="57"/>
      <c r="G75" s="57"/>
      <c r="H75" s="57"/>
      <c r="I75" s="57"/>
    </row>
    <row r="76" spans="1:9" ht="12.75">
      <c r="A76" s="58"/>
      <c r="B76" s="60"/>
      <c r="C76" s="7" t="s">
        <v>13</v>
      </c>
      <c r="D76" s="13" t="s">
        <v>14</v>
      </c>
      <c r="E76" s="13" t="s">
        <v>15</v>
      </c>
      <c r="F76" s="13" t="s">
        <v>16</v>
      </c>
      <c r="G76" s="13" t="s">
        <v>17</v>
      </c>
      <c r="H76" s="13" t="s">
        <v>18</v>
      </c>
      <c r="I76" s="7" t="s">
        <v>279</v>
      </c>
    </row>
    <row r="77" spans="1:9" ht="12.75">
      <c r="A77" s="58"/>
      <c r="B77" s="60"/>
      <c r="C77" s="8" t="s">
        <v>23</v>
      </c>
      <c r="D77" s="9">
        <f aca="true" t="shared" si="11" ref="D77:I77">IF($I$70=0,0,D70/$I$70)</f>
        <v>0.3181818181818182</v>
      </c>
      <c r="E77" s="9">
        <f t="shared" si="11"/>
        <v>0.36363636363636365</v>
      </c>
      <c r="F77" s="9">
        <f t="shared" si="11"/>
        <v>0.2727272727272727</v>
      </c>
      <c r="G77" s="9">
        <f t="shared" si="11"/>
        <v>0</v>
      </c>
      <c r="H77" s="9">
        <f t="shared" si="11"/>
        <v>0.045454545454545456</v>
      </c>
      <c r="I77" s="9">
        <f t="shared" si="11"/>
        <v>1</v>
      </c>
    </row>
    <row r="78" spans="1:9" ht="12.75">
      <c r="A78" s="58"/>
      <c r="B78" s="60"/>
      <c r="C78" s="8" t="s">
        <v>25</v>
      </c>
      <c r="D78" s="9">
        <f aca="true" t="shared" si="12" ref="D78:I78">IF($I$71=0,0,D71/$I$71)</f>
        <v>0.7567567567567568</v>
      </c>
      <c r="E78" s="9">
        <f t="shared" si="12"/>
        <v>0.05405405405405406</v>
      </c>
      <c r="F78" s="9">
        <f t="shared" si="12"/>
        <v>0.10810810810810811</v>
      </c>
      <c r="G78" s="9">
        <f t="shared" si="12"/>
        <v>0.02702702702702703</v>
      </c>
      <c r="H78" s="9">
        <f t="shared" si="12"/>
        <v>0.05405405405405406</v>
      </c>
      <c r="I78" s="9">
        <f t="shared" si="12"/>
        <v>1</v>
      </c>
    </row>
    <row r="79" spans="1:9" ht="12.75">
      <c r="A79" s="58"/>
      <c r="B79" s="60"/>
      <c r="C79" s="8" t="s">
        <v>27</v>
      </c>
      <c r="D79" s="9">
        <f aca="true" t="shared" si="13" ref="D79:I79">IF($I$72=0,0,D72/$I$72)</f>
        <v>0.7205882352941176</v>
      </c>
      <c r="E79" s="9">
        <f t="shared" si="13"/>
        <v>0.11764705882352941</v>
      </c>
      <c r="F79" s="9">
        <f t="shared" si="13"/>
        <v>0.14705882352941177</v>
      </c>
      <c r="G79" s="9">
        <f t="shared" si="13"/>
        <v>0</v>
      </c>
      <c r="H79" s="9">
        <f t="shared" si="13"/>
        <v>0.014705882352941176</v>
      </c>
      <c r="I79" s="9">
        <f t="shared" si="13"/>
        <v>1</v>
      </c>
    </row>
    <row r="81" spans="1:9" ht="12.75">
      <c r="A81" s="57" t="s">
        <v>277</v>
      </c>
      <c r="B81" s="57"/>
      <c r="C81" s="57"/>
      <c r="D81" s="57" t="s">
        <v>9</v>
      </c>
      <c r="E81" s="57"/>
      <c r="F81" s="57"/>
      <c r="G81" s="57"/>
      <c r="H81" s="57"/>
      <c r="I81" s="57"/>
    </row>
    <row r="82" spans="1:9" ht="12.75">
      <c r="A82" s="7" t="s">
        <v>11</v>
      </c>
      <c r="B82" s="7" t="s">
        <v>278</v>
      </c>
      <c r="C82" s="7" t="s">
        <v>13</v>
      </c>
      <c r="D82" s="11" t="s">
        <v>14</v>
      </c>
      <c r="E82" s="11" t="s">
        <v>15</v>
      </c>
      <c r="F82" s="11" t="s">
        <v>16</v>
      </c>
      <c r="G82" s="11" t="s">
        <v>17</v>
      </c>
      <c r="H82" s="11" t="s">
        <v>18</v>
      </c>
      <c r="I82" s="7" t="s">
        <v>279</v>
      </c>
    </row>
    <row r="83" spans="1:9" ht="12.75" customHeight="1">
      <c r="A83" s="58">
        <v>7</v>
      </c>
      <c r="B83" s="60" t="s">
        <v>287</v>
      </c>
      <c r="C83" s="8" t="s">
        <v>23</v>
      </c>
      <c r="D83" s="8">
        <f>'Geral Simples'!D39</f>
        <v>6</v>
      </c>
      <c r="E83" s="8">
        <f>'Geral Simples'!E39</f>
        <v>43</v>
      </c>
      <c r="F83" s="8">
        <f>'Geral Simples'!F39</f>
        <v>13</v>
      </c>
      <c r="G83" s="8">
        <f>'Geral Simples'!G39</f>
        <v>0</v>
      </c>
      <c r="H83" s="8">
        <f>'Geral Simples'!H39</f>
        <v>2</v>
      </c>
      <c r="I83" s="8">
        <f>SUM(D83:H83)</f>
        <v>64</v>
      </c>
    </row>
    <row r="84" spans="1:9" ht="12.75">
      <c r="A84" s="58"/>
      <c r="B84" s="60"/>
      <c r="C84" s="8" t="s">
        <v>25</v>
      </c>
      <c r="D84" s="8">
        <f>'Geral Simples'!D40</f>
        <v>35</v>
      </c>
      <c r="E84" s="8">
        <f>'Geral Simples'!E40</f>
        <v>8</v>
      </c>
      <c r="F84" s="8">
        <f>'Geral Simples'!F40</f>
        <v>1</v>
      </c>
      <c r="G84" s="8">
        <f>'Geral Simples'!G40</f>
        <v>1</v>
      </c>
      <c r="H84" s="8">
        <f>'Geral Simples'!H40</f>
        <v>2</v>
      </c>
      <c r="I84" s="8">
        <f>SUM(D84:H84)</f>
        <v>47</v>
      </c>
    </row>
    <row r="85" spans="1:9" ht="12.75">
      <c r="A85" s="58"/>
      <c r="B85" s="60"/>
      <c r="C85" s="8" t="s">
        <v>27</v>
      </c>
      <c r="D85" s="8">
        <f>SUM('Geral Simples'!D41:D46)</f>
        <v>43</v>
      </c>
      <c r="E85" s="8">
        <f>SUM('Geral Simples'!E41:E46)</f>
        <v>138</v>
      </c>
      <c r="F85" s="8">
        <f>SUM('Geral Simples'!F41:F46)</f>
        <v>24</v>
      </c>
      <c r="G85" s="8">
        <f>SUM('Geral Simples'!G41:G46)</f>
        <v>0</v>
      </c>
      <c r="H85" s="8">
        <f>SUM('Geral Simples'!H41:H46)</f>
        <v>2</v>
      </c>
      <c r="I85" s="8">
        <f>SUM(D85:H85)</f>
        <v>207</v>
      </c>
    </row>
    <row r="86" spans="1:9" ht="12.75" hidden="1">
      <c r="A86" s="58"/>
      <c r="B86" s="60"/>
      <c r="C86" s="8" t="s">
        <v>279</v>
      </c>
      <c r="D86" s="12">
        <f>SUM(D83:D85)</f>
        <v>84</v>
      </c>
      <c r="E86" s="12">
        <f>SUM(E83:E85)</f>
        <v>189</v>
      </c>
      <c r="F86" s="12">
        <f>SUM(F83:F85)</f>
        <v>38</v>
      </c>
      <c r="G86" s="12">
        <f>SUM(G83:G85)</f>
        <v>1</v>
      </c>
      <c r="H86" s="12">
        <f>SUM(H83:H85)</f>
        <v>6</v>
      </c>
      <c r="I86" s="8">
        <f>SUM(D86:H86)</f>
        <v>318</v>
      </c>
    </row>
    <row r="87" spans="1:9" ht="12.75">
      <c r="A87" s="58"/>
      <c r="B87" s="60"/>
      <c r="C87" s="8" t="s">
        <v>279</v>
      </c>
      <c r="D87" s="12">
        <f aca="true" t="shared" si="14" ref="D87:I87">SUM(D83:D85)</f>
        <v>84</v>
      </c>
      <c r="E87" s="12">
        <f t="shared" si="14"/>
        <v>189</v>
      </c>
      <c r="F87" s="12">
        <f t="shared" si="14"/>
        <v>38</v>
      </c>
      <c r="G87" s="12">
        <f t="shared" si="14"/>
        <v>1</v>
      </c>
      <c r="H87" s="12">
        <f t="shared" si="14"/>
        <v>6</v>
      </c>
      <c r="I87" s="12">
        <f t="shared" si="14"/>
        <v>318</v>
      </c>
    </row>
    <row r="88" spans="1:9" ht="12.75">
      <c r="A88" s="58"/>
      <c r="B88" s="60"/>
      <c r="C88" s="8"/>
      <c r="D88" s="57" t="s">
        <v>281</v>
      </c>
      <c r="E88" s="57"/>
      <c r="F88" s="57"/>
      <c r="G88" s="57"/>
      <c r="H88" s="57"/>
      <c r="I88" s="57"/>
    </row>
    <row r="89" spans="1:9" ht="12.75">
      <c r="A89" s="58"/>
      <c r="B89" s="60"/>
      <c r="C89" s="7" t="s">
        <v>13</v>
      </c>
      <c r="D89" s="13" t="s">
        <v>14</v>
      </c>
      <c r="E89" s="13" t="s">
        <v>15</v>
      </c>
      <c r="F89" s="13" t="s">
        <v>16</v>
      </c>
      <c r="G89" s="13" t="s">
        <v>17</v>
      </c>
      <c r="H89" s="13" t="s">
        <v>18</v>
      </c>
      <c r="I89" s="7" t="s">
        <v>279</v>
      </c>
    </row>
    <row r="90" spans="1:9" ht="12.75">
      <c r="A90" s="58"/>
      <c r="B90" s="60"/>
      <c r="C90" s="8" t="s">
        <v>23</v>
      </c>
      <c r="D90" s="9">
        <f aca="true" t="shared" si="15" ref="D90:I90">IF($I$83=0,0,D83/$I$83)</f>
        <v>0.09375</v>
      </c>
      <c r="E90" s="9">
        <f t="shared" si="15"/>
        <v>0.671875</v>
      </c>
      <c r="F90" s="9">
        <f t="shared" si="15"/>
        <v>0.203125</v>
      </c>
      <c r="G90" s="9">
        <f t="shared" si="15"/>
        <v>0</v>
      </c>
      <c r="H90" s="9">
        <f t="shared" si="15"/>
        <v>0.03125</v>
      </c>
      <c r="I90" s="9">
        <f t="shared" si="15"/>
        <v>1</v>
      </c>
    </row>
    <row r="91" spans="1:9" ht="12.75">
      <c r="A91" s="58"/>
      <c r="B91" s="60"/>
      <c r="C91" s="8" t="s">
        <v>25</v>
      </c>
      <c r="D91" s="9">
        <f aca="true" t="shared" si="16" ref="D91:I91">IF($I$84=0,0,D84/$I$84)</f>
        <v>0.7446808510638298</v>
      </c>
      <c r="E91" s="9">
        <f t="shared" si="16"/>
        <v>0.1702127659574468</v>
      </c>
      <c r="F91" s="9">
        <f t="shared" si="16"/>
        <v>0.02127659574468085</v>
      </c>
      <c r="G91" s="9">
        <f t="shared" si="16"/>
        <v>0.02127659574468085</v>
      </c>
      <c r="H91" s="9">
        <f t="shared" si="16"/>
        <v>0.0425531914893617</v>
      </c>
      <c r="I91" s="9">
        <f t="shared" si="16"/>
        <v>1</v>
      </c>
    </row>
    <row r="92" spans="1:9" ht="12.75">
      <c r="A92" s="58"/>
      <c r="B92" s="60"/>
      <c r="C92" s="8" t="s">
        <v>27</v>
      </c>
      <c r="D92" s="9">
        <f aca="true" t="shared" si="17" ref="D92:I92">IF($I$85=0,0,D85/$I$85)</f>
        <v>0.20772946859903382</v>
      </c>
      <c r="E92" s="9">
        <f t="shared" si="17"/>
        <v>0.6666666666666666</v>
      </c>
      <c r="F92" s="9">
        <f t="shared" si="17"/>
        <v>0.11594202898550725</v>
      </c>
      <c r="G92" s="9">
        <f t="shared" si="17"/>
        <v>0</v>
      </c>
      <c r="H92" s="9">
        <f t="shared" si="17"/>
        <v>0.00966183574879227</v>
      </c>
      <c r="I92" s="9">
        <f t="shared" si="17"/>
        <v>1</v>
      </c>
    </row>
    <row r="94" spans="1:9" ht="12.75">
      <c r="A94" s="57" t="s">
        <v>277</v>
      </c>
      <c r="B94" s="57"/>
      <c r="C94" s="57"/>
      <c r="D94" s="57" t="s">
        <v>9</v>
      </c>
      <c r="E94" s="57"/>
      <c r="F94" s="57"/>
      <c r="G94" s="57"/>
      <c r="H94" s="57"/>
      <c r="I94" s="57"/>
    </row>
    <row r="95" spans="1:9" ht="12.75">
      <c r="A95" s="7" t="s">
        <v>11</v>
      </c>
      <c r="B95" s="7" t="s">
        <v>278</v>
      </c>
      <c r="C95" s="7" t="s">
        <v>13</v>
      </c>
      <c r="D95" s="11" t="s">
        <v>14</v>
      </c>
      <c r="E95" s="11" t="s">
        <v>15</v>
      </c>
      <c r="F95" s="11" t="s">
        <v>16</v>
      </c>
      <c r="G95" s="11" t="s">
        <v>17</v>
      </c>
      <c r="H95" s="11" t="s">
        <v>18</v>
      </c>
      <c r="I95" s="7" t="s">
        <v>279</v>
      </c>
    </row>
    <row r="96" spans="1:9" ht="12.75" customHeight="1">
      <c r="A96" s="58">
        <v>8</v>
      </c>
      <c r="B96" s="60" t="s">
        <v>288</v>
      </c>
      <c r="C96" s="8" t="s">
        <v>23</v>
      </c>
      <c r="D96" s="8">
        <f>SUM('Geral Simples'!D47:D48)</f>
        <v>13</v>
      </c>
      <c r="E96" s="8">
        <f>SUM('Geral Simples'!E47:E48)</f>
        <v>139</v>
      </c>
      <c r="F96" s="8">
        <f>SUM('Geral Simples'!F47:F48)</f>
        <v>82</v>
      </c>
      <c r="G96" s="8">
        <f>SUM('Geral Simples'!G47:G48)</f>
        <v>3</v>
      </c>
      <c r="H96" s="8">
        <f>SUM('Geral Simples'!H47:H48)</f>
        <v>4</v>
      </c>
      <c r="I96" s="8">
        <f>SUM(D96:H96)</f>
        <v>241</v>
      </c>
    </row>
    <row r="97" spans="1:9" ht="12.75">
      <c r="A97" s="58"/>
      <c r="B97" s="60"/>
      <c r="C97" s="8" t="s">
        <v>25</v>
      </c>
      <c r="D97" s="8">
        <f>'Geral Simples'!D49</f>
        <v>70</v>
      </c>
      <c r="E97" s="8">
        <f>'Geral Simples'!E49</f>
        <v>22</v>
      </c>
      <c r="F97" s="8">
        <f>'Geral Simples'!F49</f>
        <v>10</v>
      </c>
      <c r="G97" s="8">
        <f>'Geral Simples'!G49</f>
        <v>0</v>
      </c>
      <c r="H97" s="8">
        <f>'Geral Simples'!H49</f>
        <v>0</v>
      </c>
      <c r="I97" s="8">
        <f>SUM(D97:H97)</f>
        <v>102</v>
      </c>
    </row>
    <row r="98" spans="1:9" ht="12.75">
      <c r="A98" s="58"/>
      <c r="B98" s="60"/>
      <c r="C98" s="8" t="s">
        <v>27</v>
      </c>
      <c r="D98" s="8">
        <f>SUM('Geral Simples'!D50:D68)</f>
        <v>45</v>
      </c>
      <c r="E98" s="8">
        <f>SUM('Geral Simples'!E50:E68)</f>
        <v>290</v>
      </c>
      <c r="F98" s="8">
        <f>SUM('Geral Simples'!F50:F68)</f>
        <v>88</v>
      </c>
      <c r="G98" s="8">
        <f>SUM('Geral Simples'!G50:G68)</f>
        <v>0</v>
      </c>
      <c r="H98" s="8">
        <f>SUM('Geral Simples'!H50:H68)</f>
        <v>0</v>
      </c>
      <c r="I98" s="8">
        <f>SUM(D98:H98)</f>
        <v>423</v>
      </c>
    </row>
    <row r="99" spans="1:9" ht="12.75" hidden="1">
      <c r="A99" s="58"/>
      <c r="B99" s="60"/>
      <c r="C99" s="8" t="s">
        <v>279</v>
      </c>
      <c r="D99" s="12">
        <f>SUM(D96:D98)</f>
        <v>128</v>
      </c>
      <c r="E99" s="12">
        <f>SUM(E96:E98)</f>
        <v>451</v>
      </c>
      <c r="F99" s="12">
        <f>SUM(F96:F98)</f>
        <v>180</v>
      </c>
      <c r="G99" s="12">
        <f>SUM(G96:G98)</f>
        <v>3</v>
      </c>
      <c r="H99" s="12">
        <f>SUM(H96:H98)</f>
        <v>4</v>
      </c>
      <c r="I99" s="8">
        <f>SUM(D99:H99)</f>
        <v>766</v>
      </c>
    </row>
    <row r="100" spans="1:9" ht="12.75">
      <c r="A100" s="58"/>
      <c r="B100" s="60"/>
      <c r="C100" s="8" t="s">
        <v>279</v>
      </c>
      <c r="D100" s="12">
        <f aca="true" t="shared" si="18" ref="D100:I100">SUM(D96:D98)</f>
        <v>128</v>
      </c>
      <c r="E100" s="12">
        <f t="shared" si="18"/>
        <v>451</v>
      </c>
      <c r="F100" s="12">
        <f t="shared" si="18"/>
        <v>180</v>
      </c>
      <c r="G100" s="12">
        <f t="shared" si="18"/>
        <v>3</v>
      </c>
      <c r="H100" s="12">
        <f t="shared" si="18"/>
        <v>4</v>
      </c>
      <c r="I100" s="12">
        <f t="shared" si="18"/>
        <v>766</v>
      </c>
    </row>
    <row r="101" spans="1:9" ht="12.75">
      <c r="A101" s="58"/>
      <c r="B101" s="60"/>
      <c r="C101" s="8"/>
      <c r="D101" s="57" t="s">
        <v>281</v>
      </c>
      <c r="E101" s="57"/>
      <c r="F101" s="57"/>
      <c r="G101" s="57"/>
      <c r="H101" s="57"/>
      <c r="I101" s="57"/>
    </row>
    <row r="102" spans="1:9" ht="12.75">
      <c r="A102" s="58"/>
      <c r="B102" s="60"/>
      <c r="C102" s="7" t="s">
        <v>13</v>
      </c>
      <c r="D102" s="13" t="s">
        <v>14</v>
      </c>
      <c r="E102" s="13" t="s">
        <v>15</v>
      </c>
      <c r="F102" s="13" t="s">
        <v>16</v>
      </c>
      <c r="G102" s="13" t="s">
        <v>17</v>
      </c>
      <c r="H102" s="13" t="s">
        <v>18</v>
      </c>
      <c r="I102" s="7" t="s">
        <v>279</v>
      </c>
    </row>
    <row r="103" spans="1:9" ht="12.75">
      <c r="A103" s="58"/>
      <c r="B103" s="60"/>
      <c r="C103" s="8" t="s">
        <v>23</v>
      </c>
      <c r="D103" s="9">
        <f aca="true" t="shared" si="19" ref="D103:I103">IF($I$96=0,0,D96/$I$96)</f>
        <v>0.05394190871369295</v>
      </c>
      <c r="E103" s="9">
        <f t="shared" si="19"/>
        <v>0.5767634854771784</v>
      </c>
      <c r="F103" s="9">
        <f t="shared" si="19"/>
        <v>0.34024896265560167</v>
      </c>
      <c r="G103" s="9">
        <f t="shared" si="19"/>
        <v>0.012448132780082987</v>
      </c>
      <c r="H103" s="9">
        <f t="shared" si="19"/>
        <v>0.016597510373443983</v>
      </c>
      <c r="I103" s="9">
        <f t="shared" si="19"/>
        <v>1</v>
      </c>
    </row>
    <row r="104" spans="1:9" ht="12.75">
      <c r="A104" s="58"/>
      <c r="B104" s="60"/>
      <c r="C104" s="8" t="s">
        <v>25</v>
      </c>
      <c r="D104" s="9">
        <f aca="true" t="shared" si="20" ref="D104:I104">IF($I$97=0,0,D97/$I$97)</f>
        <v>0.6862745098039216</v>
      </c>
      <c r="E104" s="9">
        <f t="shared" si="20"/>
        <v>0.21568627450980393</v>
      </c>
      <c r="F104" s="9">
        <f t="shared" si="20"/>
        <v>0.09803921568627451</v>
      </c>
      <c r="G104" s="9">
        <f t="shared" si="20"/>
        <v>0</v>
      </c>
      <c r="H104" s="9">
        <f t="shared" si="20"/>
        <v>0</v>
      </c>
      <c r="I104" s="9">
        <f t="shared" si="20"/>
        <v>1</v>
      </c>
    </row>
    <row r="105" spans="1:9" ht="12.75">
      <c r="A105" s="58"/>
      <c r="B105" s="60"/>
      <c r="C105" s="8" t="s">
        <v>27</v>
      </c>
      <c r="D105" s="9">
        <f aca="true" t="shared" si="21" ref="D105:I105">IF($I$98=0,0,D98/$I$98)</f>
        <v>0.10638297872340426</v>
      </c>
      <c r="E105" s="9">
        <f t="shared" si="21"/>
        <v>0.6855791962174941</v>
      </c>
      <c r="F105" s="9">
        <f t="shared" si="21"/>
        <v>0.20803782505910165</v>
      </c>
      <c r="G105" s="9">
        <f t="shared" si="21"/>
        <v>0</v>
      </c>
      <c r="H105" s="9">
        <f t="shared" si="21"/>
        <v>0</v>
      </c>
      <c r="I105" s="9">
        <f t="shared" si="21"/>
        <v>1</v>
      </c>
    </row>
    <row r="107" spans="1:9" ht="12.75">
      <c r="A107" s="57" t="s">
        <v>277</v>
      </c>
      <c r="B107" s="57"/>
      <c r="C107" s="57"/>
      <c r="D107" s="57" t="s">
        <v>9</v>
      </c>
      <c r="E107" s="57"/>
      <c r="F107" s="57"/>
      <c r="G107" s="57"/>
      <c r="H107" s="57"/>
      <c r="I107" s="57"/>
    </row>
    <row r="108" spans="1:9" ht="12.75">
      <c r="A108" s="7" t="s">
        <v>11</v>
      </c>
      <c r="B108" s="7" t="s">
        <v>278</v>
      </c>
      <c r="C108" s="7" t="s">
        <v>13</v>
      </c>
      <c r="D108" s="11" t="s">
        <v>14</v>
      </c>
      <c r="E108" s="11" t="s">
        <v>15</v>
      </c>
      <c r="F108" s="11" t="s">
        <v>16</v>
      </c>
      <c r="G108" s="11" t="s">
        <v>17</v>
      </c>
      <c r="H108" s="11" t="s">
        <v>18</v>
      </c>
      <c r="I108" s="7" t="s">
        <v>279</v>
      </c>
    </row>
    <row r="109" spans="1:9" ht="12.75" customHeight="1">
      <c r="A109" s="58">
        <v>9</v>
      </c>
      <c r="B109" s="60" t="s">
        <v>289</v>
      </c>
      <c r="C109" s="8" t="s">
        <v>23</v>
      </c>
      <c r="D109" s="8">
        <f>'Geral Simples'!D69</f>
        <v>7</v>
      </c>
      <c r="E109" s="8">
        <f>'Geral Simples'!E69</f>
        <v>9</v>
      </c>
      <c r="F109" s="8">
        <f>'Geral Simples'!F69</f>
        <v>29</v>
      </c>
      <c r="G109" s="8">
        <f>'Geral Simples'!G69</f>
        <v>0</v>
      </c>
      <c r="H109" s="8">
        <f>'Geral Simples'!H69</f>
        <v>0</v>
      </c>
      <c r="I109" s="8">
        <f>SUM(D109:H109)</f>
        <v>45</v>
      </c>
    </row>
    <row r="110" spans="1:9" ht="12.75">
      <c r="A110" s="58"/>
      <c r="B110" s="60"/>
      <c r="C110" s="8" t="s">
        <v>25</v>
      </c>
      <c r="D110" s="8">
        <f>'Geral Simples'!D70</f>
        <v>34</v>
      </c>
      <c r="E110" s="8">
        <f>'Geral Simples'!E70</f>
        <v>0</v>
      </c>
      <c r="F110" s="8">
        <f>'Geral Simples'!F70</f>
        <v>4</v>
      </c>
      <c r="G110" s="8">
        <f>'Geral Simples'!G70</f>
        <v>0</v>
      </c>
      <c r="H110" s="8">
        <f>'Geral Simples'!H70</f>
        <v>0</v>
      </c>
      <c r="I110" s="8">
        <f>SUM(D110:H110)</f>
        <v>38</v>
      </c>
    </row>
    <row r="111" spans="1:9" ht="12.75">
      <c r="A111" s="58"/>
      <c r="B111" s="60"/>
      <c r="C111" s="8" t="s">
        <v>27</v>
      </c>
      <c r="D111" s="8">
        <f>SUM('Geral Simples'!D71:D73)</f>
        <v>29</v>
      </c>
      <c r="E111" s="8">
        <f>SUM('Geral Simples'!E71:E73)</f>
        <v>8</v>
      </c>
      <c r="F111" s="8">
        <f>SUM('Geral Simples'!F71:F73)</f>
        <v>129</v>
      </c>
      <c r="G111" s="8">
        <f>SUM('Geral Simples'!G71:G73)</f>
        <v>0</v>
      </c>
      <c r="H111" s="8">
        <f>SUM('Geral Simples'!H71:H73)</f>
        <v>0</v>
      </c>
      <c r="I111" s="8">
        <f>SUM(D111:H111)</f>
        <v>166</v>
      </c>
    </row>
    <row r="112" spans="1:9" ht="12.75" hidden="1">
      <c r="A112" s="58"/>
      <c r="B112" s="60"/>
      <c r="C112" s="8" t="s">
        <v>279</v>
      </c>
      <c r="D112" s="12">
        <f>SUM(D109:D111)</f>
        <v>70</v>
      </c>
      <c r="E112" s="12">
        <f>SUM(E109:E111)</f>
        <v>17</v>
      </c>
      <c r="F112" s="12">
        <f>SUM(F109:F111)</f>
        <v>162</v>
      </c>
      <c r="G112" s="12">
        <f>SUM(G109:G111)</f>
        <v>0</v>
      </c>
      <c r="H112" s="12">
        <f>SUM(H109:H111)</f>
        <v>0</v>
      </c>
      <c r="I112" s="8">
        <f>SUM(D112:H112)</f>
        <v>249</v>
      </c>
    </row>
    <row r="113" spans="1:9" ht="12.75">
      <c r="A113" s="58"/>
      <c r="B113" s="60"/>
      <c r="C113" s="8" t="s">
        <v>279</v>
      </c>
      <c r="D113" s="12">
        <f aca="true" t="shared" si="22" ref="D113:I113">SUM(D109:D111)</f>
        <v>70</v>
      </c>
      <c r="E113" s="12">
        <f t="shared" si="22"/>
        <v>17</v>
      </c>
      <c r="F113" s="12">
        <f t="shared" si="22"/>
        <v>162</v>
      </c>
      <c r="G113" s="12">
        <f t="shared" si="22"/>
        <v>0</v>
      </c>
      <c r="H113" s="12">
        <f t="shared" si="22"/>
        <v>0</v>
      </c>
      <c r="I113" s="12">
        <f t="shared" si="22"/>
        <v>249</v>
      </c>
    </row>
    <row r="114" spans="1:9" ht="12.75">
      <c r="A114" s="58"/>
      <c r="B114" s="60"/>
      <c r="C114" s="8"/>
      <c r="D114" s="57" t="s">
        <v>281</v>
      </c>
      <c r="E114" s="57"/>
      <c r="F114" s="57"/>
      <c r="G114" s="57"/>
      <c r="H114" s="57"/>
      <c r="I114" s="57"/>
    </row>
    <row r="115" spans="1:9" ht="12.75">
      <c r="A115" s="58"/>
      <c r="B115" s="60"/>
      <c r="C115" s="7" t="s">
        <v>13</v>
      </c>
      <c r="D115" s="13" t="s">
        <v>14</v>
      </c>
      <c r="E115" s="13" t="s">
        <v>15</v>
      </c>
      <c r="F115" s="13" t="s">
        <v>16</v>
      </c>
      <c r="G115" s="13" t="s">
        <v>17</v>
      </c>
      <c r="H115" s="13" t="s">
        <v>18</v>
      </c>
      <c r="I115" s="7" t="s">
        <v>279</v>
      </c>
    </row>
    <row r="116" spans="1:9" ht="12.75">
      <c r="A116" s="58"/>
      <c r="B116" s="60"/>
      <c r="C116" s="8" t="s">
        <v>23</v>
      </c>
      <c r="D116" s="9">
        <f aca="true" t="shared" si="23" ref="D116:I116">IF($I$109=0,0,D109/$I$109)</f>
        <v>0.15555555555555556</v>
      </c>
      <c r="E116" s="9">
        <f t="shared" si="23"/>
        <v>0.2</v>
      </c>
      <c r="F116" s="9">
        <f t="shared" si="23"/>
        <v>0.6444444444444445</v>
      </c>
      <c r="G116" s="9">
        <f t="shared" si="23"/>
        <v>0</v>
      </c>
      <c r="H116" s="9">
        <f t="shared" si="23"/>
        <v>0</v>
      </c>
      <c r="I116" s="9">
        <f t="shared" si="23"/>
        <v>1</v>
      </c>
    </row>
    <row r="117" spans="1:9" ht="12.75">
      <c r="A117" s="58"/>
      <c r="B117" s="60"/>
      <c r="C117" s="8" t="s">
        <v>25</v>
      </c>
      <c r="D117" s="9">
        <f>IF($I$110=0,0,D110/$I$110)</f>
        <v>0.8947368421052632</v>
      </c>
      <c r="E117" s="9">
        <f>IF($I$110=0,0,E110/$I$110)</f>
        <v>0</v>
      </c>
      <c r="F117" s="9">
        <f>IF($I$110=0,0,F110/$I$110)</f>
        <v>0.10526315789473684</v>
      </c>
      <c r="G117" s="9">
        <f>IF($I$110=0,0,G110/$I$110)</f>
        <v>0</v>
      </c>
      <c r="H117" s="9">
        <f>IF($I$110=0,0,H110/$I$110)</f>
        <v>0</v>
      </c>
      <c r="I117" s="9">
        <f>SUM(D117:H117)</f>
        <v>1</v>
      </c>
    </row>
    <row r="118" spans="1:9" ht="12.75">
      <c r="A118" s="58"/>
      <c r="B118" s="60"/>
      <c r="C118" s="8" t="s">
        <v>27</v>
      </c>
      <c r="D118" s="9">
        <f>IF($I$111=0,0,D111/$I$111)</f>
        <v>0.1746987951807229</v>
      </c>
      <c r="E118" s="9">
        <f>IF($I$111=0,0,E111/$I$111)</f>
        <v>0.04819277108433735</v>
      </c>
      <c r="F118" s="9">
        <f>IF($I$111=0,0,F111/$I$111)</f>
        <v>0.7771084337349398</v>
      </c>
      <c r="G118" s="9">
        <f>IF($I$111=0,0,G111/$I$111)</f>
        <v>0</v>
      </c>
      <c r="H118" s="9">
        <f>IF($I$111=0,0,H111/$I$111)</f>
        <v>0</v>
      </c>
      <c r="I118" s="9">
        <f>SUM(D118:H118)</f>
        <v>1</v>
      </c>
    </row>
    <row r="120" spans="1:9" ht="12.75">
      <c r="A120" s="57" t="s">
        <v>277</v>
      </c>
      <c r="B120" s="57"/>
      <c r="C120" s="57"/>
      <c r="D120" s="57" t="s">
        <v>9</v>
      </c>
      <c r="E120" s="57"/>
      <c r="F120" s="57"/>
      <c r="G120" s="57"/>
      <c r="H120" s="57"/>
      <c r="I120" s="57"/>
    </row>
    <row r="121" spans="1:9" ht="12.75">
      <c r="A121" s="7" t="s">
        <v>11</v>
      </c>
      <c r="B121" s="7" t="s">
        <v>278</v>
      </c>
      <c r="C121" s="7" t="s">
        <v>13</v>
      </c>
      <c r="D121" s="11" t="s">
        <v>14</v>
      </c>
      <c r="E121" s="11" t="s">
        <v>15</v>
      </c>
      <c r="F121" s="11" t="s">
        <v>16</v>
      </c>
      <c r="G121" s="11" t="s">
        <v>17</v>
      </c>
      <c r="H121" s="11" t="s">
        <v>18</v>
      </c>
      <c r="I121" s="7" t="s">
        <v>279</v>
      </c>
    </row>
    <row r="122" spans="1:9" ht="12.75" customHeight="1">
      <c r="A122" s="58">
        <v>10</v>
      </c>
      <c r="B122" s="60" t="s">
        <v>290</v>
      </c>
      <c r="C122" s="8" t="s">
        <v>23</v>
      </c>
      <c r="D122" s="8">
        <f>'Geral Simples'!D74</f>
        <v>9</v>
      </c>
      <c r="E122" s="8">
        <f>'Geral Simples'!E74</f>
        <v>54</v>
      </c>
      <c r="F122" s="8">
        <f>'Geral Simples'!F74</f>
        <v>19</v>
      </c>
      <c r="G122" s="8">
        <f>'Geral Simples'!G74</f>
        <v>0</v>
      </c>
      <c r="H122" s="8">
        <f>'Geral Simples'!H74</f>
        <v>0</v>
      </c>
      <c r="I122" s="8">
        <f>SUM(D122:H122)</f>
        <v>82</v>
      </c>
    </row>
    <row r="123" spans="1:9" ht="12.75">
      <c r="A123" s="58"/>
      <c r="B123" s="60"/>
      <c r="C123" s="8" t="s">
        <v>25</v>
      </c>
      <c r="D123" s="8">
        <f>'Geral Simples'!D75</f>
        <v>67</v>
      </c>
      <c r="E123" s="8">
        <f>'Geral Simples'!E75</f>
        <v>9</v>
      </c>
      <c r="F123" s="8">
        <f>'Geral Simples'!F75</f>
        <v>6</v>
      </c>
      <c r="G123" s="8">
        <f>'Geral Simples'!G75</f>
        <v>2</v>
      </c>
      <c r="H123" s="8">
        <f>'Geral Simples'!H75</f>
        <v>6</v>
      </c>
      <c r="I123" s="8">
        <f>SUM(D123:H123)</f>
        <v>90</v>
      </c>
    </row>
    <row r="124" spans="1:9" ht="12.75">
      <c r="A124" s="58"/>
      <c r="B124" s="60"/>
      <c r="C124" s="8" t="s">
        <v>27</v>
      </c>
      <c r="D124" s="8">
        <f>SUM('Geral Simples'!D76:D79)</f>
        <v>11</v>
      </c>
      <c r="E124" s="8">
        <f>SUM('Geral Simples'!E76:E79)</f>
        <v>35</v>
      </c>
      <c r="F124" s="8">
        <f>SUM('Geral Simples'!F76:F79)</f>
        <v>4</v>
      </c>
      <c r="G124" s="8">
        <f>SUM('Geral Simples'!G76:G79)</f>
        <v>1</v>
      </c>
      <c r="H124" s="8">
        <f>SUM('Geral Simples'!H76:H79)</f>
        <v>0</v>
      </c>
      <c r="I124" s="8">
        <f>SUM(D124:H124)</f>
        <v>51</v>
      </c>
    </row>
    <row r="125" spans="1:9" ht="12.75" hidden="1">
      <c r="A125" s="58"/>
      <c r="B125" s="60"/>
      <c r="C125" s="8" t="s">
        <v>279</v>
      </c>
      <c r="D125" s="12">
        <f>SUM(D122:D124)</f>
        <v>87</v>
      </c>
      <c r="E125" s="12">
        <f>SUM(E122:E124)</f>
        <v>98</v>
      </c>
      <c r="F125" s="12">
        <f>SUM(F122:F124)</f>
        <v>29</v>
      </c>
      <c r="G125" s="12">
        <f>SUM(G122:G124)</f>
        <v>3</v>
      </c>
      <c r="H125" s="12">
        <f>SUM(H122:H124)</f>
        <v>6</v>
      </c>
      <c r="I125" s="8">
        <f>SUM(D125:H125)</f>
        <v>223</v>
      </c>
    </row>
    <row r="126" spans="1:9" ht="12.75">
      <c r="A126" s="58"/>
      <c r="B126" s="60"/>
      <c r="C126" s="8" t="s">
        <v>279</v>
      </c>
      <c r="D126" s="12">
        <f aca="true" t="shared" si="24" ref="D126:I126">SUM(D122:D124)</f>
        <v>87</v>
      </c>
      <c r="E126" s="12">
        <f t="shared" si="24"/>
        <v>98</v>
      </c>
      <c r="F126" s="12">
        <f t="shared" si="24"/>
        <v>29</v>
      </c>
      <c r="G126" s="12">
        <f t="shared" si="24"/>
        <v>3</v>
      </c>
      <c r="H126" s="12">
        <f t="shared" si="24"/>
        <v>6</v>
      </c>
      <c r="I126" s="12">
        <f t="shared" si="24"/>
        <v>223</v>
      </c>
    </row>
    <row r="127" spans="1:9" ht="12.75">
      <c r="A127" s="58"/>
      <c r="B127" s="60"/>
      <c r="C127" s="8"/>
      <c r="D127" s="57" t="s">
        <v>281</v>
      </c>
      <c r="E127" s="57"/>
      <c r="F127" s="57"/>
      <c r="G127" s="57"/>
      <c r="H127" s="57"/>
      <c r="I127" s="57"/>
    </row>
    <row r="128" spans="1:9" ht="12.75">
      <c r="A128" s="58"/>
      <c r="B128" s="60"/>
      <c r="C128" s="7" t="s">
        <v>13</v>
      </c>
      <c r="D128" s="13" t="s">
        <v>14</v>
      </c>
      <c r="E128" s="13" t="s">
        <v>15</v>
      </c>
      <c r="F128" s="13" t="s">
        <v>16</v>
      </c>
      <c r="G128" s="13" t="s">
        <v>17</v>
      </c>
      <c r="H128" s="13" t="s">
        <v>18</v>
      </c>
      <c r="I128" s="7" t="s">
        <v>279</v>
      </c>
    </row>
    <row r="129" spans="1:9" ht="12.75">
      <c r="A129" s="58"/>
      <c r="B129" s="60"/>
      <c r="C129" s="8" t="s">
        <v>23</v>
      </c>
      <c r="D129" s="9">
        <f>IF($I$122=0,0,D122/$I$122)</f>
        <v>0.10975609756097561</v>
      </c>
      <c r="E129" s="9">
        <f>IF($I$122=0,0,E122/$I$122)</f>
        <v>0.6585365853658537</v>
      </c>
      <c r="F129" s="9">
        <f>IF($I$122=0,0,F122/$I$122)</f>
        <v>0.23170731707317074</v>
      </c>
      <c r="G129" s="9">
        <f>IF($I$122=0,0,G122/$I$122)</f>
        <v>0</v>
      </c>
      <c r="H129" s="9">
        <f>IF($I$122=0,0,H122/$I$122)</f>
        <v>0</v>
      </c>
      <c r="I129" s="9">
        <f>SUM(D129:H129)</f>
        <v>1</v>
      </c>
    </row>
    <row r="130" spans="1:9" ht="12.75">
      <c r="A130" s="58"/>
      <c r="B130" s="60"/>
      <c r="C130" s="8" t="s">
        <v>25</v>
      </c>
      <c r="D130" s="9">
        <f aca="true" t="shared" si="25" ref="D130:I130">IF($I$123=0,0,D123/$I$123)</f>
        <v>0.7444444444444445</v>
      </c>
      <c r="E130" s="9">
        <f t="shared" si="25"/>
        <v>0.1</v>
      </c>
      <c r="F130" s="9">
        <f t="shared" si="25"/>
        <v>0.06666666666666667</v>
      </c>
      <c r="G130" s="9">
        <f t="shared" si="25"/>
        <v>0.022222222222222223</v>
      </c>
      <c r="H130" s="9">
        <f t="shared" si="25"/>
        <v>0.06666666666666667</v>
      </c>
      <c r="I130" s="9">
        <f t="shared" si="25"/>
        <v>1</v>
      </c>
    </row>
    <row r="131" spans="1:9" ht="12.75">
      <c r="A131" s="58"/>
      <c r="B131" s="60"/>
      <c r="C131" s="8" t="s">
        <v>27</v>
      </c>
      <c r="D131" s="9">
        <f>IF($I$124=0,0,D124/$I$124)</f>
        <v>0.21568627450980393</v>
      </c>
      <c r="E131" s="9">
        <f>IF($I$124=0,0,E124/$I$124)</f>
        <v>0.6862745098039216</v>
      </c>
      <c r="F131" s="9">
        <f>IF($I$124=0,0,F124/$I$124)</f>
        <v>0.0784313725490196</v>
      </c>
      <c r="G131" s="9">
        <f>IF($I$124=0,0,G124/$I$124)</f>
        <v>0.0196078431372549</v>
      </c>
      <c r="H131" s="9">
        <f>IF($I$124=0,0,H124/$I$124)</f>
        <v>0</v>
      </c>
      <c r="I131" s="9">
        <f>SUM(D131:H131)</f>
        <v>1</v>
      </c>
    </row>
    <row r="133" spans="1:9" ht="12.75">
      <c r="A133" s="57" t="s">
        <v>277</v>
      </c>
      <c r="B133" s="57"/>
      <c r="C133" s="57"/>
      <c r="D133" s="57" t="s">
        <v>9</v>
      </c>
      <c r="E133" s="57"/>
      <c r="F133" s="57"/>
      <c r="G133" s="57"/>
      <c r="H133" s="57"/>
      <c r="I133" s="57"/>
    </row>
    <row r="134" spans="1:9" ht="12.75">
      <c r="A134" s="7" t="s">
        <v>11</v>
      </c>
      <c r="B134" s="7" t="s">
        <v>278</v>
      </c>
      <c r="C134" s="7" t="s">
        <v>13</v>
      </c>
      <c r="D134" s="11" t="s">
        <v>14</v>
      </c>
      <c r="E134" s="11" t="s">
        <v>15</v>
      </c>
      <c r="F134" s="11" t="s">
        <v>16</v>
      </c>
      <c r="G134" s="11" t="s">
        <v>17</v>
      </c>
      <c r="H134" s="11" t="s">
        <v>18</v>
      </c>
      <c r="I134" s="7" t="s">
        <v>279</v>
      </c>
    </row>
    <row r="135" spans="1:9" ht="12.75" customHeight="1">
      <c r="A135" s="58">
        <v>11</v>
      </c>
      <c r="B135" s="60" t="s">
        <v>291</v>
      </c>
      <c r="C135" s="8" t="s">
        <v>23</v>
      </c>
      <c r="D135" s="8">
        <f>'Geral Simples'!D80</f>
        <v>9</v>
      </c>
      <c r="E135" s="8">
        <f>'Geral Simples'!E80</f>
        <v>32</v>
      </c>
      <c r="F135" s="8">
        <f>'Geral Simples'!F80</f>
        <v>30</v>
      </c>
      <c r="G135" s="8">
        <f>'Geral Simples'!G80</f>
        <v>2</v>
      </c>
      <c r="H135" s="8">
        <f>'Geral Simples'!H80</f>
        <v>1</v>
      </c>
      <c r="I135" s="8">
        <f>SUM(D135:H135)</f>
        <v>74</v>
      </c>
    </row>
    <row r="136" spans="1:9" ht="12.75">
      <c r="A136" s="58"/>
      <c r="B136" s="60"/>
      <c r="C136" s="8" t="s">
        <v>25</v>
      </c>
      <c r="D136" s="8">
        <f>'Geral Simples'!D81</f>
        <v>36</v>
      </c>
      <c r="E136" s="8">
        <f>'Geral Simples'!E81</f>
        <v>5</v>
      </c>
      <c r="F136" s="8">
        <f>'Geral Simples'!F81</f>
        <v>0</v>
      </c>
      <c r="G136" s="8">
        <f>'Geral Simples'!G81</f>
        <v>1</v>
      </c>
      <c r="H136" s="8">
        <f>'Geral Simples'!H81</f>
        <v>5</v>
      </c>
      <c r="I136" s="8">
        <f>SUM(D136:H136)</f>
        <v>47</v>
      </c>
    </row>
    <row r="137" spans="1:9" ht="12.75">
      <c r="A137" s="58"/>
      <c r="B137" s="60"/>
      <c r="C137" s="8" t="s">
        <v>27</v>
      </c>
      <c r="D137" s="8">
        <f>SUM('Geral Simples'!D82:D90)</f>
        <v>87</v>
      </c>
      <c r="E137" s="8">
        <f>SUM('Geral Simples'!E82:E90)</f>
        <v>19</v>
      </c>
      <c r="F137" s="8">
        <f>SUM('Geral Simples'!F82:F90)</f>
        <v>34</v>
      </c>
      <c r="G137" s="8">
        <f>SUM('Geral Simples'!G82:G90)</f>
        <v>0</v>
      </c>
      <c r="H137" s="8">
        <f>SUM('Geral Simples'!H82:H90)</f>
        <v>0</v>
      </c>
      <c r="I137" s="8">
        <f>SUM(D137:H137)</f>
        <v>140</v>
      </c>
    </row>
    <row r="138" spans="1:9" ht="12.75" hidden="1">
      <c r="A138" s="58"/>
      <c r="B138" s="60"/>
      <c r="C138" s="8" t="s">
        <v>279</v>
      </c>
      <c r="D138" s="12">
        <f>SUM(D135:D137)</f>
        <v>132</v>
      </c>
      <c r="E138" s="12">
        <f>SUM(E135:E137)</f>
        <v>56</v>
      </c>
      <c r="F138" s="12">
        <f>SUM(F135:F137)</f>
        <v>64</v>
      </c>
      <c r="G138" s="12">
        <f>SUM(G135:G137)</f>
        <v>3</v>
      </c>
      <c r="H138" s="12">
        <f>SUM(H135:H137)</f>
        <v>6</v>
      </c>
      <c r="I138" s="8">
        <f>SUM(D138:H138)</f>
        <v>261</v>
      </c>
    </row>
    <row r="139" spans="1:9" ht="12.75">
      <c r="A139" s="58"/>
      <c r="B139" s="60"/>
      <c r="C139" s="8" t="s">
        <v>279</v>
      </c>
      <c r="D139" s="12">
        <f aca="true" t="shared" si="26" ref="D139:I139">SUM(D135:D137)</f>
        <v>132</v>
      </c>
      <c r="E139" s="12">
        <f t="shared" si="26"/>
        <v>56</v>
      </c>
      <c r="F139" s="12">
        <f t="shared" si="26"/>
        <v>64</v>
      </c>
      <c r="G139" s="12">
        <f t="shared" si="26"/>
        <v>3</v>
      </c>
      <c r="H139" s="12">
        <f t="shared" si="26"/>
        <v>6</v>
      </c>
      <c r="I139" s="12">
        <f t="shared" si="26"/>
        <v>261</v>
      </c>
    </row>
    <row r="140" spans="1:9" ht="12.75">
      <c r="A140" s="58"/>
      <c r="B140" s="60"/>
      <c r="C140" s="8"/>
      <c r="D140" s="57" t="s">
        <v>281</v>
      </c>
      <c r="E140" s="57"/>
      <c r="F140" s="57"/>
      <c r="G140" s="57"/>
      <c r="H140" s="57"/>
      <c r="I140" s="57"/>
    </row>
    <row r="141" spans="1:9" ht="12.75">
      <c r="A141" s="58"/>
      <c r="B141" s="60"/>
      <c r="C141" s="7" t="s">
        <v>13</v>
      </c>
      <c r="D141" s="13" t="s">
        <v>14</v>
      </c>
      <c r="E141" s="13" t="s">
        <v>15</v>
      </c>
      <c r="F141" s="13" t="s">
        <v>16</v>
      </c>
      <c r="G141" s="13" t="s">
        <v>17</v>
      </c>
      <c r="H141" s="13" t="s">
        <v>18</v>
      </c>
      <c r="I141" s="7" t="s">
        <v>279</v>
      </c>
    </row>
    <row r="142" spans="1:9" ht="12.75">
      <c r="A142" s="58"/>
      <c r="B142" s="60"/>
      <c r="C142" s="8" t="s">
        <v>23</v>
      </c>
      <c r="D142" s="9">
        <f>IF($I$135=0,0,D135/$I$135)</f>
        <v>0.12162162162162163</v>
      </c>
      <c r="E142" s="9">
        <f>IF($I$135=0,0,E135/$I$135)</f>
        <v>0.43243243243243246</v>
      </c>
      <c r="F142" s="9">
        <f>IF($I$135=0,0,F135/$I$135)</f>
        <v>0.40540540540540543</v>
      </c>
      <c r="G142" s="9">
        <f>IF($I$135=0,0,G135/$I$135)</f>
        <v>0.02702702702702703</v>
      </c>
      <c r="H142" s="9">
        <f>IF($I$135=0,0,H135/$I$135)</f>
        <v>0.013513513513513514</v>
      </c>
      <c r="I142" s="9">
        <f>SUM(D142:H142)</f>
        <v>0.9999999999999999</v>
      </c>
    </row>
    <row r="143" spans="1:9" ht="12.75">
      <c r="A143" s="58"/>
      <c r="B143" s="60"/>
      <c r="C143" s="8" t="s">
        <v>25</v>
      </c>
      <c r="D143" s="9">
        <f>IF($I$136=0,0,D136/$I$136)</f>
        <v>0.7659574468085106</v>
      </c>
      <c r="E143" s="9">
        <f>IF($I$136=0,0,E136/$I$136)</f>
        <v>0.10638297872340426</v>
      </c>
      <c r="F143" s="9">
        <f>IF($I$136=0,0,F136/$I$136)</f>
        <v>0</v>
      </c>
      <c r="G143" s="9">
        <f>IF($I$136=0,0,G136/$I$136)</f>
        <v>0.02127659574468085</v>
      </c>
      <c r="H143" s="9">
        <f>IF($I$136=0,0,H136/$I$136)</f>
        <v>0.10638297872340426</v>
      </c>
      <c r="I143" s="9">
        <f>SUM(D143:H143)</f>
        <v>1</v>
      </c>
    </row>
    <row r="144" spans="1:9" ht="12.75">
      <c r="A144" s="58"/>
      <c r="B144" s="60"/>
      <c r="C144" s="8" t="s">
        <v>27</v>
      </c>
      <c r="D144" s="9">
        <f>IF($I$137=0,0,D137/$I$137)</f>
        <v>0.6214285714285714</v>
      </c>
      <c r="E144" s="9">
        <f>IF($I$137=0,0,E137/$I$137)</f>
        <v>0.1357142857142857</v>
      </c>
      <c r="F144" s="9">
        <f>IF($I$137=0,0,F137/$I$137)</f>
        <v>0.24285714285714285</v>
      </c>
      <c r="G144" s="9">
        <f>IF($I$137=0,0,G137/$I$137)</f>
        <v>0</v>
      </c>
      <c r="H144" s="9">
        <f>IF($I$137=0,0,H137/$I$137)</f>
        <v>0</v>
      </c>
      <c r="I144" s="9">
        <f>SUM(D144:H144)</f>
        <v>1</v>
      </c>
    </row>
    <row r="146" spans="1:9" ht="12.75">
      <c r="A146" s="57" t="s">
        <v>277</v>
      </c>
      <c r="B146" s="57"/>
      <c r="C146" s="57"/>
      <c r="D146" s="57" t="s">
        <v>9</v>
      </c>
      <c r="E146" s="57"/>
      <c r="F146" s="57"/>
      <c r="G146" s="57"/>
      <c r="H146" s="57"/>
      <c r="I146" s="57"/>
    </row>
    <row r="147" spans="1:9" ht="12.75">
      <c r="A147" s="7" t="s">
        <v>11</v>
      </c>
      <c r="B147" s="7" t="s">
        <v>278</v>
      </c>
      <c r="C147" s="7" t="s">
        <v>13</v>
      </c>
      <c r="D147" s="11" t="s">
        <v>14</v>
      </c>
      <c r="E147" s="11" t="s">
        <v>15</v>
      </c>
      <c r="F147" s="11" t="s">
        <v>16</v>
      </c>
      <c r="G147" s="11" t="s">
        <v>17</v>
      </c>
      <c r="H147" s="11" t="s">
        <v>18</v>
      </c>
      <c r="I147" s="7" t="s">
        <v>279</v>
      </c>
    </row>
    <row r="148" spans="1:9" ht="12.75" customHeight="1">
      <c r="A148" s="58">
        <v>12</v>
      </c>
      <c r="B148" s="60" t="s">
        <v>292</v>
      </c>
      <c r="C148" s="8" t="s">
        <v>23</v>
      </c>
      <c r="D148" s="8">
        <f>'Geral Simples'!D91</f>
        <v>24</v>
      </c>
      <c r="E148" s="8">
        <f>'Geral Simples'!E91</f>
        <v>28</v>
      </c>
      <c r="F148" s="8">
        <f>'Geral Simples'!F91</f>
        <v>37</v>
      </c>
      <c r="G148" s="8">
        <f>'Geral Simples'!G91</f>
        <v>1</v>
      </c>
      <c r="H148" s="8">
        <f>'Geral Simples'!H91</f>
        <v>1</v>
      </c>
      <c r="I148" s="8">
        <f>SUM(D148:H148)</f>
        <v>91</v>
      </c>
    </row>
    <row r="149" spans="1:9" ht="12.75">
      <c r="A149" s="58"/>
      <c r="B149" s="60"/>
      <c r="C149" s="8" t="s">
        <v>25</v>
      </c>
      <c r="D149" s="8">
        <f>'Geral Simples'!D92</f>
        <v>48</v>
      </c>
      <c r="E149" s="8">
        <f>'Geral Simples'!E92</f>
        <v>0</v>
      </c>
      <c r="F149" s="8">
        <f>'Geral Simples'!F92</f>
        <v>4</v>
      </c>
      <c r="G149" s="8">
        <f>'Geral Simples'!G92</f>
        <v>2</v>
      </c>
      <c r="H149" s="8">
        <f>'Geral Simples'!H92</f>
        <v>1</v>
      </c>
      <c r="I149" s="8">
        <f>SUM(D149:H149)</f>
        <v>55</v>
      </c>
    </row>
    <row r="150" spans="1:9" ht="12.75">
      <c r="A150" s="58"/>
      <c r="B150" s="60"/>
      <c r="C150" s="8" t="s">
        <v>27</v>
      </c>
      <c r="D150" s="8">
        <f>SUM('Geral Simples'!D93:D104)</f>
        <v>245</v>
      </c>
      <c r="E150" s="8">
        <f>SUM('Geral Simples'!E93:E104)</f>
        <v>39</v>
      </c>
      <c r="F150" s="8">
        <f>SUM('Geral Simples'!F93:F104)</f>
        <v>20</v>
      </c>
      <c r="G150" s="8">
        <f>SUM('Geral Simples'!G93:G104)</f>
        <v>0</v>
      </c>
      <c r="H150" s="8">
        <f>SUM('Geral Simples'!H93:H104)</f>
        <v>1</v>
      </c>
      <c r="I150" s="8">
        <f>SUM(D150:H150)</f>
        <v>305</v>
      </c>
    </row>
    <row r="151" spans="1:9" ht="12.75" hidden="1">
      <c r="A151" s="58"/>
      <c r="B151" s="60"/>
      <c r="C151" s="8" t="s">
        <v>279</v>
      </c>
      <c r="D151" s="12">
        <f>SUM(D148:D150)</f>
        <v>317</v>
      </c>
      <c r="E151" s="12">
        <f>SUM(E148:E150)</f>
        <v>67</v>
      </c>
      <c r="F151" s="12">
        <f>SUM(F148:F150)</f>
        <v>61</v>
      </c>
      <c r="G151" s="12">
        <f>SUM(G148:G150)</f>
        <v>3</v>
      </c>
      <c r="H151" s="12">
        <f>SUM(H148:H150)</f>
        <v>3</v>
      </c>
      <c r="I151" s="8">
        <f>SUM(D151:H151)</f>
        <v>451</v>
      </c>
    </row>
    <row r="152" spans="1:9" ht="12.75">
      <c r="A152" s="58"/>
      <c r="B152" s="60"/>
      <c r="C152" s="8" t="s">
        <v>279</v>
      </c>
      <c r="D152" s="12">
        <f aca="true" t="shared" si="27" ref="D152:I152">SUM(D148:D150)</f>
        <v>317</v>
      </c>
      <c r="E152" s="12">
        <f t="shared" si="27"/>
        <v>67</v>
      </c>
      <c r="F152" s="12">
        <f t="shared" si="27"/>
        <v>61</v>
      </c>
      <c r="G152" s="12">
        <f t="shared" si="27"/>
        <v>3</v>
      </c>
      <c r="H152" s="12">
        <f t="shared" si="27"/>
        <v>3</v>
      </c>
      <c r="I152" s="12">
        <f t="shared" si="27"/>
        <v>451</v>
      </c>
    </row>
    <row r="153" spans="1:9" ht="12.75">
      <c r="A153" s="58"/>
      <c r="B153" s="60"/>
      <c r="C153" s="8"/>
      <c r="D153" s="57" t="s">
        <v>281</v>
      </c>
      <c r="E153" s="57"/>
      <c r="F153" s="57"/>
      <c r="G153" s="57"/>
      <c r="H153" s="57"/>
      <c r="I153" s="57"/>
    </row>
    <row r="154" spans="1:9" ht="12.75">
      <c r="A154" s="58"/>
      <c r="B154" s="60"/>
      <c r="C154" s="7" t="s">
        <v>13</v>
      </c>
      <c r="D154" s="13" t="s">
        <v>14</v>
      </c>
      <c r="E154" s="13" t="s">
        <v>15</v>
      </c>
      <c r="F154" s="13" t="s">
        <v>16</v>
      </c>
      <c r="G154" s="13" t="s">
        <v>17</v>
      </c>
      <c r="H154" s="13" t="s">
        <v>18</v>
      </c>
      <c r="I154" s="7" t="s">
        <v>279</v>
      </c>
    </row>
    <row r="155" spans="1:9" ht="12.75">
      <c r="A155" s="58"/>
      <c r="B155" s="60"/>
      <c r="C155" s="8" t="s">
        <v>23</v>
      </c>
      <c r="D155" s="9">
        <f>IF($I$148=0,0,D148/$I$148)</f>
        <v>0.26373626373626374</v>
      </c>
      <c r="E155" s="9">
        <f>IF($I$148=0,0,E148/$I$148)</f>
        <v>0.3076923076923077</v>
      </c>
      <c r="F155" s="9">
        <f>IF($I$148=0,0,F148/$I$148)</f>
        <v>0.4065934065934066</v>
      </c>
      <c r="G155" s="9">
        <f>IF($I$148=0,0,G148/$I$148)</f>
        <v>0.01098901098901099</v>
      </c>
      <c r="H155" s="9">
        <f>IF($I$148=0,0,H148/$I$148)</f>
        <v>0.01098901098901099</v>
      </c>
      <c r="I155" s="9">
        <f>SUM(D155:H155)</f>
        <v>0.9999999999999999</v>
      </c>
    </row>
    <row r="156" spans="1:9" ht="12.75">
      <c r="A156" s="58"/>
      <c r="B156" s="60"/>
      <c r="C156" s="8" t="s">
        <v>25</v>
      </c>
      <c r="D156" s="9">
        <f>IF($I$149=0,0,D149/$I$149)</f>
        <v>0.8727272727272727</v>
      </c>
      <c r="E156" s="9">
        <f>IF($I$149=0,0,E149/$I$149)</f>
        <v>0</v>
      </c>
      <c r="F156" s="9">
        <f>IF($I$149=0,0,F149/$I$149)</f>
        <v>0.07272727272727272</v>
      </c>
      <c r="G156" s="9">
        <f>IF($I$149=0,0,G149/$I$149)</f>
        <v>0.03636363636363636</v>
      </c>
      <c r="H156" s="9">
        <f>IF($I$149=0,0,H149/$I$149)</f>
        <v>0.01818181818181818</v>
      </c>
      <c r="I156" s="9">
        <f>SUM(D156:H156)</f>
        <v>1</v>
      </c>
    </row>
    <row r="157" spans="1:9" ht="12.75">
      <c r="A157" s="58"/>
      <c r="B157" s="60"/>
      <c r="C157" s="8" t="s">
        <v>27</v>
      </c>
      <c r="D157" s="9">
        <f>IF($I$150=0,0,D150/$I$150)</f>
        <v>0.8032786885245902</v>
      </c>
      <c r="E157" s="9">
        <f>IF($I$150=0,0,E150/$I$150)</f>
        <v>0.12786885245901639</v>
      </c>
      <c r="F157" s="9">
        <f>IF($I$150=0,0,F150/$I$150)</f>
        <v>0.06557377049180328</v>
      </c>
      <c r="G157" s="9">
        <f>IF($I$150=0,0,G150/$I$150)</f>
        <v>0</v>
      </c>
      <c r="H157" s="9">
        <f>IF($I$150=0,0,H150/$I$150)</f>
        <v>0.003278688524590164</v>
      </c>
      <c r="I157" s="9">
        <f>SUM(D157:H157)</f>
        <v>0.9999999999999999</v>
      </c>
    </row>
    <row r="159" spans="1:9" ht="12.75">
      <c r="A159" s="57" t="s">
        <v>277</v>
      </c>
      <c r="B159" s="57"/>
      <c r="C159" s="57"/>
      <c r="D159" s="57" t="s">
        <v>9</v>
      </c>
      <c r="E159" s="57"/>
      <c r="F159" s="57"/>
      <c r="G159" s="57"/>
      <c r="H159" s="57"/>
      <c r="I159" s="57"/>
    </row>
    <row r="160" spans="1:9" ht="12.75">
      <c r="A160" s="7" t="s">
        <v>11</v>
      </c>
      <c r="B160" s="7" t="s">
        <v>278</v>
      </c>
      <c r="C160" s="7" t="s">
        <v>13</v>
      </c>
      <c r="D160" s="11" t="s">
        <v>14</v>
      </c>
      <c r="E160" s="11" t="s">
        <v>15</v>
      </c>
      <c r="F160" s="11" t="s">
        <v>16</v>
      </c>
      <c r="G160" s="11" t="s">
        <v>17</v>
      </c>
      <c r="H160" s="11" t="s">
        <v>18</v>
      </c>
      <c r="I160" s="7" t="s">
        <v>279</v>
      </c>
    </row>
    <row r="161" spans="1:9" ht="12.75" customHeight="1">
      <c r="A161" s="58">
        <v>13</v>
      </c>
      <c r="B161" s="60" t="s">
        <v>293</v>
      </c>
      <c r="C161" s="8" t="s">
        <v>23</v>
      </c>
      <c r="D161" s="8">
        <f>'Geral Simples'!D105</f>
        <v>5</v>
      </c>
      <c r="E161" s="8">
        <f>'Geral Simples'!E105</f>
        <v>28</v>
      </c>
      <c r="F161" s="8">
        <f>'Geral Simples'!F105</f>
        <v>25</v>
      </c>
      <c r="G161" s="8">
        <f>'Geral Simples'!G105</f>
        <v>0</v>
      </c>
      <c r="H161" s="8">
        <f>'Geral Simples'!H105</f>
        <v>3</v>
      </c>
      <c r="I161" s="8">
        <f>SUM(D161:H161)</f>
        <v>61</v>
      </c>
    </row>
    <row r="162" spans="1:9" ht="12.75">
      <c r="A162" s="58"/>
      <c r="B162" s="60"/>
      <c r="C162" s="8" t="s">
        <v>25</v>
      </c>
      <c r="D162" s="8">
        <f>'Geral Simples'!D106</f>
        <v>56</v>
      </c>
      <c r="E162" s="8">
        <f>'Geral Simples'!E106</f>
        <v>4</v>
      </c>
      <c r="F162" s="8">
        <f>'Geral Simples'!F106</f>
        <v>6</v>
      </c>
      <c r="G162" s="8">
        <f>'Geral Simples'!G106</f>
        <v>0</v>
      </c>
      <c r="H162" s="8">
        <f>'Geral Simples'!H106</f>
        <v>1</v>
      </c>
      <c r="I162" s="8">
        <f>SUM(D162:H162)</f>
        <v>67</v>
      </c>
    </row>
    <row r="163" spans="1:9" ht="12.75">
      <c r="A163" s="58"/>
      <c r="B163" s="60"/>
      <c r="C163" s="8" t="s">
        <v>27</v>
      </c>
      <c r="D163" s="8">
        <f>SUM('Geral Simples'!D107:D109)</f>
        <v>37</v>
      </c>
      <c r="E163" s="8">
        <f>SUM('Geral Simples'!E107:E109)</f>
        <v>15</v>
      </c>
      <c r="F163" s="8">
        <f>SUM('Geral Simples'!F107:F109)</f>
        <v>14</v>
      </c>
      <c r="G163" s="8">
        <f>SUM('Geral Simples'!G107:G109)</f>
        <v>0</v>
      </c>
      <c r="H163" s="8">
        <f>SUM('Geral Simples'!H107:H109)</f>
        <v>0</v>
      </c>
      <c r="I163" s="8">
        <f>SUM(D163:H163)</f>
        <v>66</v>
      </c>
    </row>
    <row r="164" spans="1:9" ht="12.75" hidden="1">
      <c r="A164" s="58"/>
      <c r="B164" s="60"/>
      <c r="C164" s="8" t="s">
        <v>279</v>
      </c>
      <c r="D164" s="8">
        <f>SUM('Geral Simples'!D108:D110)</f>
        <v>36</v>
      </c>
      <c r="E164" s="12">
        <f>SUM(E161:E163)</f>
        <v>47</v>
      </c>
      <c r="F164" s="12">
        <f>SUM(F161:F163)</f>
        <v>45</v>
      </c>
      <c r="G164" s="12">
        <f>SUM(G161:G163)</f>
        <v>0</v>
      </c>
      <c r="H164" s="12">
        <f>SUM(H161:H163)</f>
        <v>4</v>
      </c>
      <c r="I164" s="8">
        <f>SUM(D164:H164)</f>
        <v>132</v>
      </c>
    </row>
    <row r="165" spans="1:9" ht="12.75">
      <c r="A165" s="58"/>
      <c r="B165" s="60"/>
      <c r="C165" s="8" t="s">
        <v>279</v>
      </c>
      <c r="D165" s="12">
        <f aca="true" t="shared" si="28" ref="D165:I165">SUM(D161:D163)</f>
        <v>98</v>
      </c>
      <c r="E165" s="12">
        <f t="shared" si="28"/>
        <v>47</v>
      </c>
      <c r="F165" s="12">
        <f t="shared" si="28"/>
        <v>45</v>
      </c>
      <c r="G165" s="12">
        <f t="shared" si="28"/>
        <v>0</v>
      </c>
      <c r="H165" s="12">
        <f t="shared" si="28"/>
        <v>4</v>
      </c>
      <c r="I165" s="12">
        <f t="shared" si="28"/>
        <v>194</v>
      </c>
    </row>
    <row r="166" spans="1:9" ht="12.75">
      <c r="A166" s="58"/>
      <c r="B166" s="60"/>
      <c r="C166" s="8"/>
      <c r="D166" s="57" t="s">
        <v>281</v>
      </c>
      <c r="E166" s="57"/>
      <c r="F166" s="57"/>
      <c r="G166" s="57"/>
      <c r="H166" s="57"/>
      <c r="I166" s="57"/>
    </row>
    <row r="167" spans="1:9" ht="12.75">
      <c r="A167" s="58"/>
      <c r="B167" s="60"/>
      <c r="C167" s="7" t="s">
        <v>13</v>
      </c>
      <c r="D167" s="13" t="s">
        <v>14</v>
      </c>
      <c r="E167" s="13" t="s">
        <v>15</v>
      </c>
      <c r="F167" s="13" t="s">
        <v>16</v>
      </c>
      <c r="G167" s="13" t="s">
        <v>17</v>
      </c>
      <c r="H167" s="13" t="s">
        <v>18</v>
      </c>
      <c r="I167" s="7" t="s">
        <v>279</v>
      </c>
    </row>
    <row r="168" spans="1:9" ht="12.75">
      <c r="A168" s="58"/>
      <c r="B168" s="60"/>
      <c r="C168" s="8" t="s">
        <v>23</v>
      </c>
      <c r="D168" s="9">
        <f>IF($I161=0,0,D161/$I161)</f>
        <v>0.08196721311475409</v>
      </c>
      <c r="E168" s="9">
        <f>IF($I161=0,0,E161/$I161)</f>
        <v>0.45901639344262296</v>
      </c>
      <c r="F168" s="9">
        <f>IF($I$161=0,0,F161/$I$161)</f>
        <v>0.4098360655737705</v>
      </c>
      <c r="G168" s="9">
        <f>IF($I$161=0,0,G161/$I$161)</f>
        <v>0</v>
      </c>
      <c r="H168" s="9">
        <f>IF($I$161=0,0,H161/$I$161)</f>
        <v>0.04918032786885246</v>
      </c>
      <c r="I168" s="9">
        <f>SUM(D168:H168)</f>
        <v>1</v>
      </c>
    </row>
    <row r="169" spans="1:9" ht="12.75">
      <c r="A169" s="58"/>
      <c r="B169" s="60"/>
      <c r="C169" s="8" t="s">
        <v>25</v>
      </c>
      <c r="D169" s="9">
        <f>IF($I$162=0,0,D162/$I$162)</f>
        <v>0.835820895522388</v>
      </c>
      <c r="E169" s="9">
        <f>IF($I$162=0,0,E162/$I$162)</f>
        <v>0.05970149253731343</v>
      </c>
      <c r="F169" s="9">
        <f>IF($I$162=0,0,F162/$I$162)</f>
        <v>0.08955223880597014</v>
      </c>
      <c r="G169" s="9">
        <f>IF($I$162=0,0,G162/$I$162)</f>
        <v>0</v>
      </c>
      <c r="H169" s="9">
        <f>IF($I$162=0,0,H162/$I$162)</f>
        <v>0.014925373134328358</v>
      </c>
      <c r="I169" s="9">
        <f>SUM(D169:H169)</f>
        <v>1</v>
      </c>
    </row>
    <row r="170" spans="1:9" ht="12.75">
      <c r="A170" s="58"/>
      <c r="B170" s="60"/>
      <c r="C170" s="8" t="s">
        <v>27</v>
      </c>
      <c r="D170" s="9">
        <f>IF($I$163=0,0,D163/$I$163)</f>
        <v>0.5606060606060606</v>
      </c>
      <c r="E170" s="9">
        <f>IF($I$163=0,0,E163/$I$163)</f>
        <v>0.22727272727272727</v>
      </c>
      <c r="F170" s="9">
        <f>IF($I$163=0,0,F163/$I$163)</f>
        <v>0.21212121212121213</v>
      </c>
      <c r="G170" s="9">
        <f>IF($I$163=0,0,G163/$I$163)</f>
        <v>0</v>
      </c>
      <c r="H170" s="9">
        <f>IF($I$163=0,0,H163/$I$163)</f>
        <v>0</v>
      </c>
      <c r="I170" s="9">
        <f>SUM(D170:H170)</f>
        <v>1</v>
      </c>
    </row>
    <row r="172" spans="1:9" ht="12.75">
      <c r="A172" s="57" t="s">
        <v>277</v>
      </c>
      <c r="B172" s="57"/>
      <c r="C172" s="57"/>
      <c r="D172" s="57" t="s">
        <v>9</v>
      </c>
      <c r="E172" s="57"/>
      <c r="F172" s="57"/>
      <c r="G172" s="57"/>
      <c r="H172" s="57"/>
      <c r="I172" s="57"/>
    </row>
    <row r="173" spans="1:9" ht="12.75">
      <c r="A173" s="7" t="s">
        <v>11</v>
      </c>
      <c r="B173" s="7" t="s">
        <v>278</v>
      </c>
      <c r="C173" s="7" t="s">
        <v>13</v>
      </c>
      <c r="D173" s="11" t="s">
        <v>14</v>
      </c>
      <c r="E173" s="11" t="s">
        <v>15</v>
      </c>
      <c r="F173" s="11" t="s">
        <v>16</v>
      </c>
      <c r="G173" s="11" t="s">
        <v>17</v>
      </c>
      <c r="H173" s="11" t="s">
        <v>18</v>
      </c>
      <c r="I173" s="7" t="s">
        <v>279</v>
      </c>
    </row>
    <row r="174" spans="1:9" ht="12.75" customHeight="1">
      <c r="A174" s="58">
        <v>14</v>
      </c>
      <c r="B174" s="60" t="s">
        <v>294</v>
      </c>
      <c r="C174" s="8" t="s">
        <v>23</v>
      </c>
      <c r="D174" s="8">
        <f>'Geral Simples'!D110</f>
        <v>17</v>
      </c>
      <c r="E174" s="8">
        <f>'Geral Simples'!E110</f>
        <v>45</v>
      </c>
      <c r="F174" s="8">
        <f>'Geral Simples'!F110</f>
        <v>48</v>
      </c>
      <c r="G174" s="8">
        <f>'Geral Simples'!G110</f>
        <v>0</v>
      </c>
      <c r="H174" s="8">
        <f>'Geral Simples'!H110</f>
        <v>0</v>
      </c>
      <c r="I174" s="8">
        <f>SUM(D174:H174)</f>
        <v>110</v>
      </c>
    </row>
    <row r="175" spans="1:9" ht="12.75">
      <c r="A175" s="58"/>
      <c r="B175" s="60"/>
      <c r="C175" s="8" t="s">
        <v>25</v>
      </c>
      <c r="D175" s="8">
        <f>'Geral Simples'!D111</f>
        <v>59</v>
      </c>
      <c r="E175" s="8">
        <f>'Geral Simples'!E111</f>
        <v>3</v>
      </c>
      <c r="F175" s="8">
        <f>'Geral Simples'!F111</f>
        <v>8</v>
      </c>
      <c r="G175" s="8">
        <f>'Geral Simples'!G111</f>
        <v>0</v>
      </c>
      <c r="H175" s="8">
        <f>'Geral Simples'!H111</f>
        <v>2</v>
      </c>
      <c r="I175" s="8">
        <f>SUM(D175:H175)</f>
        <v>72</v>
      </c>
    </row>
    <row r="176" spans="1:9" ht="12.75">
      <c r="A176" s="58"/>
      <c r="B176" s="60"/>
      <c r="C176" s="8" t="s">
        <v>27</v>
      </c>
      <c r="D176" s="8">
        <f>SUM('Geral Simples'!D112:D127)</f>
        <v>289</v>
      </c>
      <c r="E176" s="8">
        <f>SUM('Geral Simples'!E112:E127)</f>
        <v>32</v>
      </c>
      <c r="F176" s="8">
        <f>SUM('Geral Simples'!F112:F127)</f>
        <v>35</v>
      </c>
      <c r="G176" s="8">
        <f>SUM('Geral Simples'!G112:G127)</f>
        <v>0</v>
      </c>
      <c r="H176" s="8">
        <f>SUM('Geral Simples'!H112:H127)</f>
        <v>2</v>
      </c>
      <c r="I176" s="8">
        <f>SUM(D176:H176)</f>
        <v>358</v>
      </c>
    </row>
    <row r="177" spans="1:9" ht="12.75" hidden="1">
      <c r="A177" s="58"/>
      <c r="B177" s="60"/>
      <c r="C177" s="8" t="s">
        <v>279</v>
      </c>
      <c r="D177" s="12">
        <f>SUM(D174:D176)</f>
        <v>365</v>
      </c>
      <c r="E177" s="12">
        <f>SUM(E174:E176)</f>
        <v>80</v>
      </c>
      <c r="F177" s="12">
        <f>SUM(F174:F176)</f>
        <v>91</v>
      </c>
      <c r="G177" s="12">
        <f>SUM(G174:G176)</f>
        <v>0</v>
      </c>
      <c r="H177" s="12">
        <f>SUM(H174:H176)</f>
        <v>4</v>
      </c>
      <c r="I177" s="8">
        <f>SUM(D177:H177)</f>
        <v>540</v>
      </c>
    </row>
    <row r="178" spans="1:9" ht="12.75">
      <c r="A178" s="58"/>
      <c r="B178" s="60"/>
      <c r="C178" s="8" t="s">
        <v>279</v>
      </c>
      <c r="D178" s="12">
        <f aca="true" t="shared" si="29" ref="D178:I178">SUM(D174:D176)</f>
        <v>365</v>
      </c>
      <c r="E178" s="12">
        <f t="shared" si="29"/>
        <v>80</v>
      </c>
      <c r="F178" s="12">
        <f t="shared" si="29"/>
        <v>91</v>
      </c>
      <c r="G178" s="12">
        <f t="shared" si="29"/>
        <v>0</v>
      </c>
      <c r="H178" s="12">
        <f t="shared" si="29"/>
        <v>4</v>
      </c>
      <c r="I178" s="12">
        <f t="shared" si="29"/>
        <v>540</v>
      </c>
    </row>
    <row r="179" spans="1:9" ht="12.75">
      <c r="A179" s="58"/>
      <c r="B179" s="60"/>
      <c r="C179" s="8"/>
      <c r="D179" s="57" t="s">
        <v>281</v>
      </c>
      <c r="E179" s="57"/>
      <c r="F179" s="57"/>
      <c r="G179" s="57"/>
      <c r="H179" s="57"/>
      <c r="I179" s="57"/>
    </row>
    <row r="180" spans="1:9" ht="12.75">
      <c r="A180" s="58"/>
      <c r="B180" s="60"/>
      <c r="C180" s="7" t="s">
        <v>13</v>
      </c>
      <c r="D180" s="13" t="s">
        <v>14</v>
      </c>
      <c r="E180" s="13" t="s">
        <v>15</v>
      </c>
      <c r="F180" s="13" t="s">
        <v>16</v>
      </c>
      <c r="G180" s="13" t="s">
        <v>17</v>
      </c>
      <c r="H180" s="13" t="s">
        <v>18</v>
      </c>
      <c r="I180" s="7" t="s">
        <v>279</v>
      </c>
    </row>
    <row r="181" spans="1:9" ht="12.75">
      <c r="A181" s="58"/>
      <c r="B181" s="60"/>
      <c r="C181" s="8" t="s">
        <v>23</v>
      </c>
      <c r="D181" s="9">
        <f>IF($I$174=0,0,D174/$I$174)</f>
        <v>0.15454545454545454</v>
      </c>
      <c r="E181" s="9">
        <f>IF($I$174=0,0,E174/$I$174)</f>
        <v>0.4090909090909091</v>
      </c>
      <c r="F181" s="9">
        <f>IF($I$174=0,0,F174/$I$174)</f>
        <v>0.43636363636363634</v>
      </c>
      <c r="G181" s="9">
        <f>IF($I$174=0,0,G174/$I$174)</f>
        <v>0</v>
      </c>
      <c r="H181" s="9">
        <f>IF($I$174=0,0,H174/$I$174)</f>
        <v>0</v>
      </c>
      <c r="I181" s="9">
        <f>SUM(D181:H181)</f>
        <v>1</v>
      </c>
    </row>
    <row r="182" spans="1:9" ht="12.75">
      <c r="A182" s="58"/>
      <c r="B182" s="60"/>
      <c r="C182" s="8" t="s">
        <v>25</v>
      </c>
      <c r="D182" s="9">
        <f>IF($I$175=0,0,D175/$I$175)</f>
        <v>0.8194444444444444</v>
      </c>
      <c r="E182" s="9">
        <f>IF($I$175=0,0,E175/$I$175)</f>
        <v>0.041666666666666664</v>
      </c>
      <c r="F182" s="9">
        <f>IF($I$175=0,0,F175/$I$175)</f>
        <v>0.1111111111111111</v>
      </c>
      <c r="G182" s="9">
        <f>IF($I$175=0,0,G175/$I$175)</f>
        <v>0</v>
      </c>
      <c r="H182" s="9">
        <f>IF($I$175=0,0,H175/$I$175)</f>
        <v>0.027777777777777776</v>
      </c>
      <c r="I182" s="9">
        <f>SUM(D182:H182)</f>
        <v>0.9999999999999999</v>
      </c>
    </row>
    <row r="183" spans="1:9" ht="12.75">
      <c r="A183" s="58"/>
      <c r="B183" s="60"/>
      <c r="C183" s="8" t="s">
        <v>27</v>
      </c>
      <c r="D183" s="9">
        <f>IF($I$176=0,0,D176/$I$176)</f>
        <v>0.8072625698324022</v>
      </c>
      <c r="E183" s="9">
        <f>IF($I$176=0,0,E176/$I$176)</f>
        <v>0.0893854748603352</v>
      </c>
      <c r="F183" s="9">
        <f>IF($I$176=0,0,F176/$I$176)</f>
        <v>0.09776536312849161</v>
      </c>
      <c r="G183" s="9">
        <f>IF($I$176=0,0,G176/$I$176)</f>
        <v>0</v>
      </c>
      <c r="H183" s="9">
        <f>IF($I$176=0,0,H176/$I$176)</f>
        <v>0.00558659217877095</v>
      </c>
      <c r="I183" s="9">
        <f>SUM(D183:H183)</f>
        <v>1</v>
      </c>
    </row>
    <row r="185" spans="1:9" ht="12.75">
      <c r="A185" s="57" t="s">
        <v>277</v>
      </c>
      <c r="B185" s="57"/>
      <c r="C185" s="57"/>
      <c r="D185" s="57" t="s">
        <v>9</v>
      </c>
      <c r="E185" s="57"/>
      <c r="F185" s="57"/>
      <c r="G185" s="57"/>
      <c r="H185" s="57"/>
      <c r="I185" s="57"/>
    </row>
    <row r="186" spans="1:9" ht="12.75">
      <c r="A186" s="7" t="s">
        <v>11</v>
      </c>
      <c r="B186" s="7" t="s">
        <v>278</v>
      </c>
      <c r="C186" s="7" t="s">
        <v>13</v>
      </c>
      <c r="D186" s="11" t="s">
        <v>14</v>
      </c>
      <c r="E186" s="11" t="s">
        <v>15</v>
      </c>
      <c r="F186" s="11" t="s">
        <v>16</v>
      </c>
      <c r="G186" s="11" t="s">
        <v>17</v>
      </c>
      <c r="H186" s="11" t="s">
        <v>18</v>
      </c>
      <c r="I186" s="7" t="s">
        <v>279</v>
      </c>
    </row>
    <row r="187" spans="1:9" ht="12.75" customHeight="1">
      <c r="A187" s="58">
        <v>15</v>
      </c>
      <c r="B187" s="60" t="s">
        <v>295</v>
      </c>
      <c r="C187" s="8" t="s">
        <v>23</v>
      </c>
      <c r="D187" s="8">
        <f>'Geral Simples'!D128</f>
        <v>26</v>
      </c>
      <c r="E187" s="8">
        <f>'Geral Simples'!E128</f>
        <v>62</v>
      </c>
      <c r="F187" s="8">
        <f>'Geral Simples'!F128</f>
        <v>9</v>
      </c>
      <c r="G187" s="8">
        <f>'Geral Simples'!G128</f>
        <v>1</v>
      </c>
      <c r="H187" s="8">
        <f>'Geral Simples'!H128</f>
        <v>0</v>
      </c>
      <c r="I187" s="8">
        <f>SUM(D187:H187)</f>
        <v>98</v>
      </c>
    </row>
    <row r="188" spans="1:9" ht="12.75">
      <c r="A188" s="58"/>
      <c r="B188" s="60"/>
      <c r="C188" s="8" t="s">
        <v>25</v>
      </c>
      <c r="D188" s="8">
        <f>'Geral Simples'!D129</f>
        <v>51</v>
      </c>
      <c r="E188" s="8">
        <f>'Geral Simples'!E129</f>
        <v>7</v>
      </c>
      <c r="F188" s="8">
        <f>'Geral Simples'!F129</f>
        <v>2</v>
      </c>
      <c r="G188" s="8">
        <f>'Geral Simples'!G129</f>
        <v>0</v>
      </c>
      <c r="H188" s="8">
        <f>'Geral Simples'!H129</f>
        <v>0</v>
      </c>
      <c r="I188" s="8">
        <f>SUM(D188:H188)</f>
        <v>60</v>
      </c>
    </row>
    <row r="189" spans="1:9" ht="12.75">
      <c r="A189" s="58"/>
      <c r="B189" s="60"/>
      <c r="C189" s="8" t="s">
        <v>27</v>
      </c>
      <c r="D189" s="8">
        <f>SUM('Geral Simples'!D130:D139)</f>
        <v>327</v>
      </c>
      <c r="E189" s="8">
        <f>SUM('Geral Simples'!E130:E139)</f>
        <v>144</v>
      </c>
      <c r="F189" s="8">
        <f>SUM('Geral Simples'!F130:F139)</f>
        <v>13</v>
      </c>
      <c r="G189" s="8">
        <f>SUM('Geral Simples'!G130:G139)</f>
        <v>3</v>
      </c>
      <c r="H189" s="8">
        <f>SUM('Geral Simples'!H130:H139)</f>
        <v>0</v>
      </c>
      <c r="I189" s="8">
        <f>SUM(D189:H189)</f>
        <v>487</v>
      </c>
    </row>
    <row r="190" spans="1:9" ht="12.75" hidden="1">
      <c r="A190" s="58"/>
      <c r="B190" s="60"/>
      <c r="C190" s="8" t="s">
        <v>279</v>
      </c>
      <c r="D190" s="12">
        <f>SUM(D187:D189)</f>
        <v>404</v>
      </c>
      <c r="E190" s="12">
        <f>SUM(E187:E189)</f>
        <v>213</v>
      </c>
      <c r="F190" s="12">
        <f>SUM(F187:F189)</f>
        <v>24</v>
      </c>
      <c r="G190" s="12">
        <f>SUM(G187:G189)</f>
        <v>4</v>
      </c>
      <c r="H190" s="12">
        <f>SUM(H187:H189)</f>
        <v>0</v>
      </c>
      <c r="I190" s="8">
        <f>SUM(D190:H190)</f>
        <v>645</v>
      </c>
    </row>
    <row r="191" spans="1:9" ht="12.75">
      <c r="A191" s="58"/>
      <c r="B191" s="60"/>
      <c r="C191" s="8" t="s">
        <v>279</v>
      </c>
      <c r="D191" s="12">
        <f aca="true" t="shared" si="30" ref="D191:I191">SUM(D187:D189)</f>
        <v>404</v>
      </c>
      <c r="E191" s="12">
        <f t="shared" si="30"/>
        <v>213</v>
      </c>
      <c r="F191" s="12">
        <f t="shared" si="30"/>
        <v>24</v>
      </c>
      <c r="G191" s="12">
        <f t="shared" si="30"/>
        <v>4</v>
      </c>
      <c r="H191" s="12">
        <f t="shared" si="30"/>
        <v>0</v>
      </c>
      <c r="I191" s="12">
        <f t="shared" si="30"/>
        <v>645</v>
      </c>
    </row>
    <row r="192" spans="1:9" ht="12.75">
      <c r="A192" s="58"/>
      <c r="B192" s="60"/>
      <c r="C192" s="8"/>
      <c r="D192" s="57" t="s">
        <v>281</v>
      </c>
      <c r="E192" s="57"/>
      <c r="F192" s="57"/>
      <c r="G192" s="57"/>
      <c r="H192" s="57"/>
      <c r="I192" s="57"/>
    </row>
    <row r="193" spans="1:9" ht="12.75">
      <c r="A193" s="58"/>
      <c r="B193" s="60"/>
      <c r="C193" s="7" t="s">
        <v>13</v>
      </c>
      <c r="D193" s="13" t="s">
        <v>14</v>
      </c>
      <c r="E193" s="13" t="s">
        <v>15</v>
      </c>
      <c r="F193" s="13" t="s">
        <v>16</v>
      </c>
      <c r="G193" s="13" t="s">
        <v>17</v>
      </c>
      <c r="H193" s="13" t="s">
        <v>18</v>
      </c>
      <c r="I193" s="7" t="s">
        <v>279</v>
      </c>
    </row>
    <row r="194" spans="1:9" ht="12.75">
      <c r="A194" s="58"/>
      <c r="B194" s="60"/>
      <c r="C194" s="8" t="s">
        <v>23</v>
      </c>
      <c r="D194" s="9">
        <f>IF($I$187=0,0,D187/$I$187)</f>
        <v>0.2653061224489796</v>
      </c>
      <c r="E194" s="9">
        <f>IF($I$187=0,0,E187/$I$187)</f>
        <v>0.6326530612244898</v>
      </c>
      <c r="F194" s="9">
        <f>IF($I$187=0,0,F187/$I$187)</f>
        <v>0.09183673469387756</v>
      </c>
      <c r="G194" s="9">
        <f>IF($I$187=0,0,G187/$I$187)</f>
        <v>0.01020408163265306</v>
      </c>
      <c r="H194" s="9">
        <f>IF($I$187=0,0,H187/$I$187)</f>
        <v>0</v>
      </c>
      <c r="I194" s="9">
        <f>SUM(D194:H194)</f>
        <v>1</v>
      </c>
    </row>
    <row r="195" spans="1:9" ht="12.75">
      <c r="A195" s="58"/>
      <c r="B195" s="60"/>
      <c r="C195" s="8" t="s">
        <v>25</v>
      </c>
      <c r="D195" s="9">
        <f>IF($I$188=0,0,D188/$I$188)</f>
        <v>0.85</v>
      </c>
      <c r="E195" s="9">
        <f>IF($I$188=0,0,E188/$I$188)</f>
        <v>0.11666666666666667</v>
      </c>
      <c r="F195" s="9">
        <f>IF($I$188=0,0,F188/$I$188)</f>
        <v>0.03333333333333333</v>
      </c>
      <c r="G195" s="9">
        <f>IF($I$188=0,0,G188/$I$188)</f>
        <v>0</v>
      </c>
      <c r="H195" s="9">
        <f>IF($I$188=0,0,H188/$I$188)</f>
        <v>0</v>
      </c>
      <c r="I195" s="9">
        <f>SUM(D195:H195)</f>
        <v>1</v>
      </c>
    </row>
    <row r="196" spans="1:9" ht="12.75">
      <c r="A196" s="58"/>
      <c r="B196" s="60"/>
      <c r="C196" s="8" t="s">
        <v>27</v>
      </c>
      <c r="D196" s="9">
        <f>IF($I$189=0,0,D189/$I$189)</f>
        <v>0.6714579055441479</v>
      </c>
      <c r="E196" s="9">
        <f>IF($I$189=0,0,E189/$I$189)</f>
        <v>0.29568788501026694</v>
      </c>
      <c r="F196" s="9">
        <f>IF($I$189=0,0,F189/$I$189)</f>
        <v>0.026694045174537988</v>
      </c>
      <c r="G196" s="9">
        <f>IF($I$189=0,0,G189/$I$189)</f>
        <v>0.006160164271047228</v>
      </c>
      <c r="H196" s="9">
        <f>IF($I$189=0,0,H189/$I$189)</f>
        <v>0</v>
      </c>
      <c r="I196" s="9">
        <f>SUM(D196:H196)</f>
        <v>1</v>
      </c>
    </row>
    <row r="198" spans="1:9" ht="12.75">
      <c r="A198" s="57" t="s">
        <v>277</v>
      </c>
      <c r="B198" s="57"/>
      <c r="C198" s="57"/>
      <c r="D198" s="57" t="s">
        <v>9</v>
      </c>
      <c r="E198" s="57"/>
      <c r="F198" s="57"/>
      <c r="G198" s="57"/>
      <c r="H198" s="57"/>
      <c r="I198" s="57"/>
    </row>
    <row r="199" spans="1:9" ht="12.75">
      <c r="A199" s="7" t="s">
        <v>11</v>
      </c>
      <c r="B199" s="7" t="s">
        <v>278</v>
      </c>
      <c r="C199" s="7" t="s">
        <v>13</v>
      </c>
      <c r="D199" s="11" t="s">
        <v>14</v>
      </c>
      <c r="E199" s="11" t="s">
        <v>15</v>
      </c>
      <c r="F199" s="11" t="s">
        <v>16</v>
      </c>
      <c r="G199" s="11" t="s">
        <v>17</v>
      </c>
      <c r="H199" s="11" t="s">
        <v>18</v>
      </c>
      <c r="I199" s="7" t="s">
        <v>279</v>
      </c>
    </row>
    <row r="200" spans="1:9" ht="12.75" customHeight="1">
      <c r="A200" s="58">
        <v>16</v>
      </c>
      <c r="B200" s="60" t="s">
        <v>296</v>
      </c>
      <c r="C200" s="8" t="s">
        <v>23</v>
      </c>
      <c r="D200" s="8">
        <f>'Geral Simples'!D140</f>
        <v>13</v>
      </c>
      <c r="E200" s="8">
        <f>'Geral Simples'!E140</f>
        <v>31</v>
      </c>
      <c r="F200" s="8">
        <f>'Geral Simples'!F140</f>
        <v>34</v>
      </c>
      <c r="G200" s="8">
        <f>'Geral Simples'!G140</f>
        <v>0</v>
      </c>
      <c r="H200" s="8">
        <f>'Geral Simples'!H140</f>
        <v>1</v>
      </c>
      <c r="I200" s="8">
        <f>SUM(D200:H200)</f>
        <v>79</v>
      </c>
    </row>
    <row r="201" spans="1:9" ht="12.75">
      <c r="A201" s="58"/>
      <c r="B201" s="60"/>
      <c r="C201" s="8" t="s">
        <v>25</v>
      </c>
      <c r="D201" s="8">
        <f>'Geral Simples'!D141</f>
        <v>64</v>
      </c>
      <c r="E201" s="8">
        <f>'Geral Simples'!E141</f>
        <v>0</v>
      </c>
      <c r="F201" s="8">
        <f>'Geral Simples'!F141</f>
        <v>3</v>
      </c>
      <c r="G201" s="8">
        <f>'Geral Simples'!G141</f>
        <v>1</v>
      </c>
      <c r="H201" s="8">
        <f>'Geral Simples'!H141</f>
        <v>0</v>
      </c>
      <c r="I201" s="8">
        <f>SUM(D201:H201)</f>
        <v>68</v>
      </c>
    </row>
    <row r="202" spans="1:9" ht="12.75">
      <c r="A202" s="58"/>
      <c r="B202" s="60"/>
      <c r="C202" s="8" t="s">
        <v>27</v>
      </c>
      <c r="D202" s="8">
        <f>SUM('Geral Simples'!D142:D144)</f>
        <v>8</v>
      </c>
      <c r="E202" s="8">
        <f>SUM('Geral Simples'!E142:E144)</f>
        <v>16</v>
      </c>
      <c r="F202" s="8">
        <f>SUM('Geral Simples'!F142:F144)</f>
        <v>59</v>
      </c>
      <c r="G202" s="8">
        <f>SUM('Geral Simples'!G142:G144)</f>
        <v>0</v>
      </c>
      <c r="H202" s="8">
        <f>SUM('Geral Simples'!H142:H144)</f>
        <v>0</v>
      </c>
      <c r="I202" s="8">
        <f>SUM(D202:H202)</f>
        <v>83</v>
      </c>
    </row>
    <row r="203" spans="1:9" ht="12.75" hidden="1">
      <c r="A203" s="58"/>
      <c r="B203" s="60"/>
      <c r="C203" s="8" t="s">
        <v>279</v>
      </c>
      <c r="D203" s="12">
        <f>SUM(D200:D202)</f>
        <v>85</v>
      </c>
      <c r="E203" s="12">
        <f>SUM(E200:E202)</f>
        <v>47</v>
      </c>
      <c r="F203" s="12">
        <f>SUM(F200:F202)</f>
        <v>96</v>
      </c>
      <c r="G203" s="12">
        <f>SUM(G200:G202)</f>
        <v>1</v>
      </c>
      <c r="H203" s="12">
        <f>SUM(H200:H202)</f>
        <v>1</v>
      </c>
      <c r="I203" s="8">
        <f>SUM(D203:H203)</f>
        <v>230</v>
      </c>
    </row>
    <row r="204" spans="1:9" ht="12.75">
      <c r="A204" s="58"/>
      <c r="B204" s="60"/>
      <c r="C204" s="8" t="s">
        <v>279</v>
      </c>
      <c r="D204" s="12">
        <f aca="true" t="shared" si="31" ref="D204:I204">SUM(D200:D202)</f>
        <v>85</v>
      </c>
      <c r="E204" s="12">
        <f t="shared" si="31"/>
        <v>47</v>
      </c>
      <c r="F204" s="12">
        <f t="shared" si="31"/>
        <v>96</v>
      </c>
      <c r="G204" s="12">
        <f t="shared" si="31"/>
        <v>1</v>
      </c>
      <c r="H204" s="12">
        <f t="shared" si="31"/>
        <v>1</v>
      </c>
      <c r="I204" s="12">
        <f t="shared" si="31"/>
        <v>230</v>
      </c>
    </row>
    <row r="205" spans="1:9" ht="12.75">
      <c r="A205" s="58"/>
      <c r="B205" s="60"/>
      <c r="C205" s="8"/>
      <c r="D205" s="57" t="s">
        <v>281</v>
      </c>
      <c r="E205" s="57"/>
      <c r="F205" s="57"/>
      <c r="G205" s="57"/>
      <c r="H205" s="57"/>
      <c r="I205" s="57"/>
    </row>
    <row r="206" spans="1:9" ht="12.75">
      <c r="A206" s="58"/>
      <c r="B206" s="60"/>
      <c r="C206" s="7" t="s">
        <v>13</v>
      </c>
      <c r="D206" s="13" t="s">
        <v>14</v>
      </c>
      <c r="E206" s="13" t="s">
        <v>15</v>
      </c>
      <c r="F206" s="13" t="s">
        <v>16</v>
      </c>
      <c r="G206" s="13" t="s">
        <v>17</v>
      </c>
      <c r="H206" s="13" t="s">
        <v>18</v>
      </c>
      <c r="I206" s="7" t="s">
        <v>279</v>
      </c>
    </row>
    <row r="207" spans="1:9" ht="12.75">
      <c r="A207" s="58"/>
      <c r="B207" s="60"/>
      <c r="C207" s="8" t="s">
        <v>23</v>
      </c>
      <c r="D207" s="9">
        <f>IF($I$200=0,0,D200/$I$200)</f>
        <v>0.16455696202531644</v>
      </c>
      <c r="E207" s="9">
        <f>IF($I$200=0,0,E200/$I$200)</f>
        <v>0.3924050632911392</v>
      </c>
      <c r="F207" s="9">
        <f>IF($I$200=0,0,F200/$I$200)</f>
        <v>0.43037974683544306</v>
      </c>
      <c r="G207" s="9">
        <f>IF($I$200=0,0,G200/$I$200)</f>
        <v>0</v>
      </c>
      <c r="H207" s="9">
        <f>IF($I$200=0,0,H200/$I$200)</f>
        <v>0.012658227848101266</v>
      </c>
      <c r="I207" s="9">
        <f>SUM(D207:H207)</f>
        <v>0.9999999999999999</v>
      </c>
    </row>
    <row r="208" spans="1:9" ht="12.75">
      <c r="A208" s="58"/>
      <c r="B208" s="60"/>
      <c r="C208" s="8" t="s">
        <v>25</v>
      </c>
      <c r="D208" s="9">
        <f>IF($I$201=0,0,D201/$I$201)</f>
        <v>0.9411764705882353</v>
      </c>
      <c r="E208" s="9">
        <f>IF($I$201=0,0,E201/$I$201)</f>
        <v>0</v>
      </c>
      <c r="F208" s="9">
        <f>IF($I$201=0,0,F201/$I$201)</f>
        <v>0.04411764705882353</v>
      </c>
      <c r="G208" s="9">
        <f>IF($I$201=0,0,G201/$I$201)</f>
        <v>0.014705882352941176</v>
      </c>
      <c r="H208" s="9">
        <f>IF($I$201=0,0,H201/$I$201)</f>
        <v>0</v>
      </c>
      <c r="I208" s="9">
        <f>SUM(D208:H208)</f>
        <v>0.9999999999999999</v>
      </c>
    </row>
    <row r="209" spans="1:9" ht="12.75">
      <c r="A209" s="58"/>
      <c r="B209" s="60"/>
      <c r="C209" s="8" t="s">
        <v>27</v>
      </c>
      <c r="D209" s="9">
        <f>IF($I$202=0,0,D202/$I$202)</f>
        <v>0.0963855421686747</v>
      </c>
      <c r="E209" s="9">
        <f>IF($I$202=0,0,E202/$I$202)</f>
        <v>0.1927710843373494</v>
      </c>
      <c r="F209" s="9">
        <f>IF($I$202=0,0,F202/$I$202)</f>
        <v>0.7108433734939759</v>
      </c>
      <c r="G209" s="9">
        <f>IF($I$202=0,0,G202/$I$202)</f>
        <v>0</v>
      </c>
      <c r="H209" s="9">
        <f>IF($I$202=0,0,H202/$I$202)</f>
        <v>0</v>
      </c>
      <c r="I209" s="9">
        <f>SUM(D209:H209)</f>
        <v>1</v>
      </c>
    </row>
    <row r="211" spans="1:9" ht="12.75">
      <c r="A211" s="57" t="s">
        <v>277</v>
      </c>
      <c r="B211" s="57"/>
      <c r="C211" s="57"/>
      <c r="D211" s="57" t="s">
        <v>9</v>
      </c>
      <c r="E211" s="57"/>
      <c r="F211" s="57"/>
      <c r="G211" s="57"/>
      <c r="H211" s="57"/>
      <c r="I211" s="57"/>
    </row>
    <row r="212" spans="1:9" ht="12.75">
      <c r="A212" s="7" t="s">
        <v>11</v>
      </c>
      <c r="B212" s="7" t="s">
        <v>278</v>
      </c>
      <c r="C212" s="7" t="s">
        <v>13</v>
      </c>
      <c r="D212" s="11" t="s">
        <v>14</v>
      </c>
      <c r="E212" s="11" t="s">
        <v>15</v>
      </c>
      <c r="F212" s="11" t="s">
        <v>16</v>
      </c>
      <c r="G212" s="11" t="s">
        <v>17</v>
      </c>
      <c r="H212" s="11" t="s">
        <v>18</v>
      </c>
      <c r="I212" s="7" t="s">
        <v>279</v>
      </c>
    </row>
    <row r="213" spans="1:9" ht="12.75" customHeight="1">
      <c r="A213" s="58">
        <v>17</v>
      </c>
      <c r="B213" s="60" t="s">
        <v>297</v>
      </c>
      <c r="C213" s="8" t="s">
        <v>23</v>
      </c>
      <c r="D213" s="8">
        <f>SUM('Geral Simples'!D145:D146)</f>
        <v>10</v>
      </c>
      <c r="E213" s="8">
        <f>SUM('Geral Simples'!E145:E146)</f>
        <v>87</v>
      </c>
      <c r="F213" s="8">
        <f>SUM('Geral Simples'!F145:F146)</f>
        <v>92</v>
      </c>
      <c r="G213" s="8">
        <f>SUM('Geral Simples'!G145:G146)</f>
        <v>1</v>
      </c>
      <c r="H213" s="8">
        <f>SUM('Geral Simples'!H145:H146)</f>
        <v>2</v>
      </c>
      <c r="I213" s="8">
        <f>SUM(D213:H213)</f>
        <v>192</v>
      </c>
    </row>
    <row r="214" spans="1:9" ht="12.75">
      <c r="A214" s="58"/>
      <c r="B214" s="60"/>
      <c r="C214" s="8" t="s">
        <v>25</v>
      </c>
      <c r="D214" s="8">
        <f>'Geral Simples'!D147</f>
        <v>124</v>
      </c>
      <c r="E214" s="8">
        <f>'Geral Simples'!E147</f>
        <v>7</v>
      </c>
      <c r="F214" s="8">
        <f>'Geral Simples'!F147</f>
        <v>9</v>
      </c>
      <c r="G214" s="8">
        <f>'Geral Simples'!G147</f>
        <v>0</v>
      </c>
      <c r="H214" s="8">
        <f>'Geral Simples'!H147</f>
        <v>1</v>
      </c>
      <c r="I214" s="8">
        <f>SUM(D214:H214)</f>
        <v>141</v>
      </c>
    </row>
    <row r="215" spans="1:9" ht="12.75">
      <c r="A215" s="58"/>
      <c r="B215" s="60"/>
      <c r="C215" s="8" t="s">
        <v>27</v>
      </c>
      <c r="D215" s="8">
        <f>SUM('Geral Simples'!D148:D164)</f>
        <v>120</v>
      </c>
      <c r="E215" s="8">
        <f>SUM('Geral Simples'!E148:E164)</f>
        <v>110</v>
      </c>
      <c r="F215" s="8">
        <f>SUM('Geral Simples'!F148:F164)</f>
        <v>144</v>
      </c>
      <c r="G215" s="8">
        <f>SUM('Geral Simples'!G148:G164)</f>
        <v>2</v>
      </c>
      <c r="H215" s="8">
        <f>SUM('Geral Simples'!H148:H164)</f>
        <v>6</v>
      </c>
      <c r="I215" s="8">
        <f>SUM(D215:H215)</f>
        <v>382</v>
      </c>
    </row>
    <row r="216" spans="1:9" ht="12.75" hidden="1">
      <c r="A216" s="58"/>
      <c r="B216" s="60"/>
      <c r="C216" s="8" t="s">
        <v>279</v>
      </c>
      <c r="D216" s="12">
        <f>SUM(D213:D215)</f>
        <v>254</v>
      </c>
      <c r="E216" s="12">
        <f>SUM(E213:E215)</f>
        <v>204</v>
      </c>
      <c r="F216" s="12">
        <f>SUM(F213:F215)</f>
        <v>245</v>
      </c>
      <c r="G216" s="12">
        <f>SUM(G213:G215)</f>
        <v>3</v>
      </c>
      <c r="H216" s="12">
        <f>SUM(H213:H215)</f>
        <v>9</v>
      </c>
      <c r="I216" s="8">
        <f>SUM(D216:H216)</f>
        <v>715</v>
      </c>
    </row>
    <row r="217" spans="1:9" ht="12.75">
      <c r="A217" s="58"/>
      <c r="B217" s="60"/>
      <c r="C217" s="8" t="s">
        <v>279</v>
      </c>
      <c r="D217" s="12">
        <f aca="true" t="shared" si="32" ref="D217:I217">SUM(D213:D215)</f>
        <v>254</v>
      </c>
      <c r="E217" s="12">
        <f t="shared" si="32"/>
        <v>204</v>
      </c>
      <c r="F217" s="12">
        <f t="shared" si="32"/>
        <v>245</v>
      </c>
      <c r="G217" s="12">
        <f t="shared" si="32"/>
        <v>3</v>
      </c>
      <c r="H217" s="12">
        <f t="shared" si="32"/>
        <v>9</v>
      </c>
      <c r="I217" s="12">
        <f t="shared" si="32"/>
        <v>715</v>
      </c>
    </row>
    <row r="218" spans="1:9" ht="12.75">
      <c r="A218" s="58"/>
      <c r="B218" s="60"/>
      <c r="C218" s="8"/>
      <c r="D218" s="57" t="s">
        <v>281</v>
      </c>
      <c r="E218" s="57"/>
      <c r="F218" s="57"/>
      <c r="G218" s="57"/>
      <c r="H218" s="57"/>
      <c r="I218" s="57"/>
    </row>
    <row r="219" spans="1:9" ht="12.75">
      <c r="A219" s="58"/>
      <c r="B219" s="60"/>
      <c r="C219" s="7" t="s">
        <v>13</v>
      </c>
      <c r="D219" s="13" t="s">
        <v>14</v>
      </c>
      <c r="E219" s="13" t="s">
        <v>15</v>
      </c>
      <c r="F219" s="13" t="s">
        <v>16</v>
      </c>
      <c r="G219" s="13" t="s">
        <v>17</v>
      </c>
      <c r="H219" s="13" t="s">
        <v>18</v>
      </c>
      <c r="I219" s="7" t="s">
        <v>279</v>
      </c>
    </row>
    <row r="220" spans="1:9" ht="12.75">
      <c r="A220" s="58"/>
      <c r="B220" s="60"/>
      <c r="C220" s="8" t="s">
        <v>23</v>
      </c>
      <c r="D220" s="9">
        <f>IF($I$213=0,0,D213/$I$213)</f>
        <v>0.052083333333333336</v>
      </c>
      <c r="E220" s="9">
        <f>IF($I$213=0,0,E213/$I$213)</f>
        <v>0.453125</v>
      </c>
      <c r="F220" s="9">
        <f>IF($I$213=0,0,F213/$I$213)</f>
        <v>0.4791666666666667</v>
      </c>
      <c r="G220" s="9">
        <f>IF($I$213=0,0,G213/$I$213)</f>
        <v>0.005208333333333333</v>
      </c>
      <c r="H220" s="9">
        <f>IF($I$213=0,0,H213/$I$213)</f>
        <v>0.010416666666666666</v>
      </c>
      <c r="I220" s="9">
        <f>SUM(D220:H220)</f>
        <v>1</v>
      </c>
    </row>
    <row r="221" spans="1:9" ht="12.75">
      <c r="A221" s="58"/>
      <c r="B221" s="60"/>
      <c r="C221" s="8" t="s">
        <v>25</v>
      </c>
      <c r="D221" s="9">
        <f>IF($I$214=0,0,D214/$I$214)</f>
        <v>0.8794326241134752</v>
      </c>
      <c r="E221" s="9">
        <f>IF($I$214=0,0,E214/$I$214)</f>
        <v>0.04964539007092199</v>
      </c>
      <c r="F221" s="9">
        <f>IF($I$214=0,0,F214/$I$214)</f>
        <v>0.06382978723404255</v>
      </c>
      <c r="G221" s="9">
        <f>IF($I$214=0,0,G214/$I$214)</f>
        <v>0</v>
      </c>
      <c r="H221" s="9">
        <f>IF($I$214=0,0,H214/$I$214)</f>
        <v>0.0070921985815602835</v>
      </c>
      <c r="I221" s="9">
        <f>SUM(D221:H221)</f>
        <v>1</v>
      </c>
    </row>
    <row r="222" spans="1:9" ht="12.75">
      <c r="A222" s="58"/>
      <c r="B222" s="60"/>
      <c r="C222" s="8" t="s">
        <v>27</v>
      </c>
      <c r="D222" s="9">
        <f>IF($I$215=0,0,D215/$I$215)</f>
        <v>0.31413612565445026</v>
      </c>
      <c r="E222" s="9">
        <f>IF($I$215=0,0,E215/$I$215)</f>
        <v>0.2879581151832461</v>
      </c>
      <c r="F222" s="9">
        <f>IF($I$215=0,0,F215/$I$215)</f>
        <v>0.3769633507853403</v>
      </c>
      <c r="G222" s="9">
        <f>IF($I$215=0,0,G215/$I$215)</f>
        <v>0.005235602094240838</v>
      </c>
      <c r="H222" s="9">
        <f>IF($I$215=0,0,H215/$I$215)</f>
        <v>0.015706806282722512</v>
      </c>
      <c r="I222" s="9">
        <f>SUM(D222:H222)</f>
        <v>0.9999999999999999</v>
      </c>
    </row>
    <row r="224" spans="1:9" ht="12.75">
      <c r="A224" s="57" t="s">
        <v>277</v>
      </c>
      <c r="B224" s="57"/>
      <c r="C224" s="57"/>
      <c r="D224" s="57" t="s">
        <v>9</v>
      </c>
      <c r="E224" s="57"/>
      <c r="F224" s="57"/>
      <c r="G224" s="57"/>
      <c r="H224" s="57"/>
      <c r="I224" s="57"/>
    </row>
    <row r="225" spans="1:9" ht="12.75">
      <c r="A225" s="7" t="s">
        <v>11</v>
      </c>
      <c r="B225" s="7" t="s">
        <v>278</v>
      </c>
      <c r="C225" s="7" t="s">
        <v>13</v>
      </c>
      <c r="D225" s="11" t="s">
        <v>14</v>
      </c>
      <c r="E225" s="11" t="s">
        <v>15</v>
      </c>
      <c r="F225" s="11" t="s">
        <v>16</v>
      </c>
      <c r="G225" s="11" t="s">
        <v>17</v>
      </c>
      <c r="H225" s="11" t="s">
        <v>18</v>
      </c>
      <c r="I225" s="7" t="s">
        <v>279</v>
      </c>
    </row>
    <row r="226" spans="1:9" ht="12.75" customHeight="1">
      <c r="A226" s="58">
        <v>18</v>
      </c>
      <c r="B226" s="60" t="s">
        <v>298</v>
      </c>
      <c r="C226" s="8" t="s">
        <v>23</v>
      </c>
      <c r="D226" s="8">
        <f>SUM('Geral Simples'!D165:D166)</f>
        <v>14</v>
      </c>
      <c r="E226" s="8">
        <f>SUM('Geral Simples'!E165:E166)</f>
        <v>115</v>
      </c>
      <c r="F226" s="8">
        <f>SUM('Geral Simples'!F165:F166)</f>
        <v>108</v>
      </c>
      <c r="G226" s="8">
        <f>SUM('Geral Simples'!G165:G166)</f>
        <v>2</v>
      </c>
      <c r="H226" s="8">
        <f>SUM('Geral Simples'!H165:H166)</f>
        <v>3</v>
      </c>
      <c r="I226" s="8">
        <f>SUM(D226:H226)</f>
        <v>242</v>
      </c>
    </row>
    <row r="227" spans="1:9" ht="12.75">
      <c r="A227" s="58"/>
      <c r="B227" s="60"/>
      <c r="C227" s="8" t="s">
        <v>25</v>
      </c>
      <c r="D227" s="8">
        <f>'Geral Simples'!D167</f>
        <v>114</v>
      </c>
      <c r="E227" s="8">
        <f>'Geral Simples'!E167</f>
        <v>6</v>
      </c>
      <c r="F227" s="8">
        <f>'Geral Simples'!F167</f>
        <v>17</v>
      </c>
      <c r="G227" s="8">
        <f>'Geral Simples'!G167</f>
        <v>2</v>
      </c>
      <c r="H227" s="8">
        <f>'Geral Simples'!H167</f>
        <v>2</v>
      </c>
      <c r="I227" s="8">
        <f>SUM(D227:H227)</f>
        <v>141</v>
      </c>
    </row>
    <row r="228" spans="1:9" ht="12.75">
      <c r="A228" s="58"/>
      <c r="B228" s="60"/>
      <c r="C228" s="8" t="s">
        <v>27</v>
      </c>
      <c r="D228" s="8">
        <f>SUM('Geral Simples'!D168:D189)</f>
        <v>177</v>
      </c>
      <c r="E228" s="8">
        <f>SUM('Geral Simples'!E168:E189)</f>
        <v>133</v>
      </c>
      <c r="F228" s="8">
        <f>SUM('Geral Simples'!F168:F189)</f>
        <v>238</v>
      </c>
      <c r="G228" s="8">
        <f>SUM('Geral Simples'!G168:G189)</f>
        <v>1</v>
      </c>
      <c r="H228" s="8">
        <f>SUM('Geral Simples'!H168:H189)</f>
        <v>2</v>
      </c>
      <c r="I228" s="8">
        <f>SUM(D228:H228)</f>
        <v>551</v>
      </c>
    </row>
    <row r="229" spans="1:9" ht="12.75" hidden="1">
      <c r="A229" s="58"/>
      <c r="B229" s="60"/>
      <c r="C229" s="8" t="s">
        <v>279</v>
      </c>
      <c r="D229" s="12">
        <f>SUM(D226:D228)</f>
        <v>305</v>
      </c>
      <c r="E229" s="12">
        <f>SUM(E226:E228)</f>
        <v>254</v>
      </c>
      <c r="F229" s="12">
        <f>SUM(F226:F228)</f>
        <v>363</v>
      </c>
      <c r="G229" s="12">
        <f>SUM(G226:G228)</f>
        <v>5</v>
      </c>
      <c r="H229" s="12">
        <f>SUM(H226:H228)</f>
        <v>7</v>
      </c>
      <c r="I229" s="8">
        <f>SUM(D229:H229)</f>
        <v>934</v>
      </c>
    </row>
    <row r="230" spans="1:9" ht="12.75">
      <c r="A230" s="58"/>
      <c r="B230" s="60"/>
      <c r="C230" s="8" t="s">
        <v>279</v>
      </c>
      <c r="D230" s="12">
        <f aca="true" t="shared" si="33" ref="D230:I230">SUM(D226:D228)</f>
        <v>305</v>
      </c>
      <c r="E230" s="12">
        <f t="shared" si="33"/>
        <v>254</v>
      </c>
      <c r="F230" s="12">
        <f t="shared" si="33"/>
        <v>363</v>
      </c>
      <c r="G230" s="12">
        <f t="shared" si="33"/>
        <v>5</v>
      </c>
      <c r="H230" s="12">
        <f t="shared" si="33"/>
        <v>7</v>
      </c>
      <c r="I230" s="12">
        <f t="shared" si="33"/>
        <v>934</v>
      </c>
    </row>
    <row r="231" spans="1:9" ht="12.75">
      <c r="A231" s="58"/>
      <c r="B231" s="60"/>
      <c r="C231" s="8"/>
      <c r="D231" s="57" t="s">
        <v>281</v>
      </c>
      <c r="E231" s="57"/>
      <c r="F231" s="57"/>
      <c r="G231" s="57"/>
      <c r="H231" s="57"/>
      <c r="I231" s="57"/>
    </row>
    <row r="232" spans="1:9" ht="12.75">
      <c r="A232" s="58"/>
      <c r="B232" s="60"/>
      <c r="C232" s="7" t="s">
        <v>13</v>
      </c>
      <c r="D232" s="13" t="s">
        <v>14</v>
      </c>
      <c r="E232" s="13" t="s">
        <v>15</v>
      </c>
      <c r="F232" s="13" t="s">
        <v>16</v>
      </c>
      <c r="G232" s="13" t="s">
        <v>17</v>
      </c>
      <c r="H232" s="13" t="s">
        <v>18</v>
      </c>
      <c r="I232" s="7" t="s">
        <v>279</v>
      </c>
    </row>
    <row r="233" spans="1:9" ht="12.75">
      <c r="A233" s="58"/>
      <c r="B233" s="60"/>
      <c r="C233" s="8" t="s">
        <v>23</v>
      </c>
      <c r="D233" s="9">
        <f aca="true" t="shared" si="34" ref="D233:H235">IF($I226=0,0,D226/$I226)</f>
        <v>0.05785123966942149</v>
      </c>
      <c r="E233" s="9">
        <f t="shared" si="34"/>
        <v>0.47520661157024796</v>
      </c>
      <c r="F233" s="9">
        <f t="shared" si="34"/>
        <v>0.4462809917355372</v>
      </c>
      <c r="G233" s="9">
        <f t="shared" si="34"/>
        <v>0.008264462809917356</v>
      </c>
      <c r="H233" s="9">
        <f t="shared" si="34"/>
        <v>0.012396694214876033</v>
      </c>
      <c r="I233" s="9">
        <f>SUM(D233:H233)</f>
        <v>0.9999999999999999</v>
      </c>
    </row>
    <row r="234" spans="1:9" ht="12.75">
      <c r="A234" s="58"/>
      <c r="B234" s="60"/>
      <c r="C234" s="8" t="s">
        <v>25</v>
      </c>
      <c r="D234" s="9">
        <f t="shared" si="34"/>
        <v>0.8085106382978723</v>
      </c>
      <c r="E234" s="9">
        <f t="shared" si="34"/>
        <v>0.0425531914893617</v>
      </c>
      <c r="F234" s="9">
        <f t="shared" si="34"/>
        <v>0.12056737588652482</v>
      </c>
      <c r="G234" s="9">
        <f t="shared" si="34"/>
        <v>0.014184397163120567</v>
      </c>
      <c r="H234" s="9">
        <f t="shared" si="34"/>
        <v>0.014184397163120567</v>
      </c>
      <c r="I234" s="9">
        <f>SUM(D234:H234)</f>
        <v>0.9999999999999999</v>
      </c>
    </row>
    <row r="235" spans="1:9" ht="12.75">
      <c r="A235" s="58"/>
      <c r="B235" s="60"/>
      <c r="C235" s="8" t="s">
        <v>27</v>
      </c>
      <c r="D235" s="9">
        <f t="shared" si="34"/>
        <v>0.32123411978221417</v>
      </c>
      <c r="E235" s="9">
        <f t="shared" si="34"/>
        <v>0.2413793103448276</v>
      </c>
      <c r="F235" s="9">
        <f t="shared" si="34"/>
        <v>0.4319419237749546</v>
      </c>
      <c r="G235" s="9">
        <f t="shared" si="34"/>
        <v>0.0018148820326678765</v>
      </c>
      <c r="H235" s="9">
        <f t="shared" si="34"/>
        <v>0.003629764065335753</v>
      </c>
      <c r="I235" s="9">
        <f>SUM(D235:H235)</f>
        <v>1</v>
      </c>
    </row>
    <row r="237" spans="1:9" ht="12.75">
      <c r="A237" s="57" t="s">
        <v>277</v>
      </c>
      <c r="B237" s="57"/>
      <c r="C237" s="57"/>
      <c r="D237" s="57" t="s">
        <v>9</v>
      </c>
      <c r="E237" s="57"/>
      <c r="F237" s="57"/>
      <c r="G237" s="57"/>
      <c r="H237" s="57"/>
      <c r="I237" s="57"/>
    </row>
    <row r="238" spans="1:9" ht="12.75">
      <c r="A238" s="7" t="s">
        <v>11</v>
      </c>
      <c r="B238" s="7" t="s">
        <v>278</v>
      </c>
      <c r="C238" s="7" t="s">
        <v>13</v>
      </c>
      <c r="D238" s="11" t="s">
        <v>14</v>
      </c>
      <c r="E238" s="11" t="s">
        <v>15</v>
      </c>
      <c r="F238" s="11" t="s">
        <v>16</v>
      </c>
      <c r="G238" s="11" t="s">
        <v>17</v>
      </c>
      <c r="H238" s="11" t="s">
        <v>18</v>
      </c>
      <c r="I238" s="7" t="s">
        <v>279</v>
      </c>
    </row>
    <row r="239" spans="1:9" ht="12.75" customHeight="1">
      <c r="A239" s="58">
        <v>19</v>
      </c>
      <c r="B239" s="60" t="s">
        <v>299</v>
      </c>
      <c r="C239" s="8" t="s">
        <v>23</v>
      </c>
      <c r="D239" s="8">
        <f>'Geral Simples'!D190</f>
        <v>8</v>
      </c>
      <c r="E239" s="8">
        <f>'Geral Simples'!E190</f>
        <v>24</v>
      </c>
      <c r="F239" s="8">
        <f>'Geral Simples'!F190</f>
        <v>20</v>
      </c>
      <c r="G239" s="8">
        <f>'Geral Simples'!G190</f>
        <v>3</v>
      </c>
      <c r="H239" s="8">
        <f>'Geral Simples'!H190</f>
        <v>3</v>
      </c>
      <c r="I239" s="8">
        <f>SUM(D239:H239)</f>
        <v>58</v>
      </c>
    </row>
    <row r="240" spans="1:9" ht="12.75">
      <c r="A240" s="58"/>
      <c r="B240" s="60"/>
      <c r="C240" s="8" t="s">
        <v>25</v>
      </c>
      <c r="D240" s="8">
        <f>'Geral Simples'!D191</f>
        <v>35</v>
      </c>
      <c r="E240" s="8">
        <f>'Geral Simples'!E191</f>
        <v>2</v>
      </c>
      <c r="F240" s="8">
        <f>'Geral Simples'!F191</f>
        <v>3</v>
      </c>
      <c r="G240" s="8">
        <f>'Geral Simples'!G191</f>
        <v>1</v>
      </c>
      <c r="H240" s="8">
        <f>'Geral Simples'!H191</f>
        <v>0</v>
      </c>
      <c r="I240" s="8">
        <f>SUM(D240:H240)</f>
        <v>41</v>
      </c>
    </row>
    <row r="241" spans="1:9" ht="12.75">
      <c r="A241" s="58"/>
      <c r="B241" s="60"/>
      <c r="C241" s="8" t="s">
        <v>27</v>
      </c>
      <c r="D241" s="8">
        <f>SUM('Geral Simples'!D192:D196)</f>
        <v>107</v>
      </c>
      <c r="E241" s="8">
        <f>SUM('Geral Simples'!E192:E196)</f>
        <v>9</v>
      </c>
      <c r="F241" s="8">
        <f>SUM('Geral Simples'!F192:F196)</f>
        <v>15</v>
      </c>
      <c r="G241" s="8">
        <f>SUM('Geral Simples'!G192:G196)</f>
        <v>0</v>
      </c>
      <c r="H241" s="8">
        <f>SUM('Geral Simples'!H192:H196)</f>
        <v>0</v>
      </c>
      <c r="I241" s="8">
        <f>SUM(D241:H241)</f>
        <v>131</v>
      </c>
    </row>
    <row r="242" spans="1:9" ht="12.75">
      <c r="A242" s="58"/>
      <c r="B242" s="60"/>
      <c r="C242" s="8" t="s">
        <v>279</v>
      </c>
      <c r="D242" s="12">
        <f>SUM(D239:D241)</f>
        <v>150</v>
      </c>
      <c r="E242" s="12">
        <f>SUM(E239:E241)</f>
        <v>35</v>
      </c>
      <c r="F242" s="12">
        <f>SUM(F239:F241)</f>
        <v>38</v>
      </c>
      <c r="G242" s="12">
        <f>SUM(G239:G241)</f>
        <v>4</v>
      </c>
      <c r="H242" s="12">
        <f>SUM(H239:H241)</f>
        <v>3</v>
      </c>
      <c r="I242" s="8">
        <f>SUM(D242:H242)</f>
        <v>230</v>
      </c>
    </row>
    <row r="243" spans="1:9" ht="12.75">
      <c r="A243" s="58"/>
      <c r="B243" s="60"/>
      <c r="C243" s="8"/>
      <c r="D243" s="57" t="s">
        <v>281</v>
      </c>
      <c r="E243" s="57"/>
      <c r="F243" s="57"/>
      <c r="G243" s="57"/>
      <c r="H243" s="57"/>
      <c r="I243" s="57"/>
    </row>
    <row r="244" spans="1:9" ht="12.75">
      <c r="A244" s="58"/>
      <c r="B244" s="60"/>
      <c r="C244" s="7" t="s">
        <v>13</v>
      </c>
      <c r="D244" s="13" t="s">
        <v>14</v>
      </c>
      <c r="E244" s="13" t="s">
        <v>15</v>
      </c>
      <c r="F244" s="13" t="s">
        <v>16</v>
      </c>
      <c r="G244" s="13" t="s">
        <v>17</v>
      </c>
      <c r="H244" s="13" t="s">
        <v>18</v>
      </c>
      <c r="I244" s="7" t="s">
        <v>279</v>
      </c>
    </row>
    <row r="245" spans="1:9" ht="12.75">
      <c r="A245" s="58"/>
      <c r="B245" s="60"/>
      <c r="C245" s="8" t="s">
        <v>23</v>
      </c>
      <c r="D245" s="9">
        <f aca="true" t="shared" si="35" ref="D245:H247">IF($I239=0,0,D239/$I239)</f>
        <v>0.13793103448275862</v>
      </c>
      <c r="E245" s="9">
        <f t="shared" si="35"/>
        <v>0.41379310344827586</v>
      </c>
      <c r="F245" s="9">
        <f t="shared" si="35"/>
        <v>0.3448275862068966</v>
      </c>
      <c r="G245" s="9">
        <f t="shared" si="35"/>
        <v>0.05172413793103448</v>
      </c>
      <c r="H245" s="9">
        <f t="shared" si="35"/>
        <v>0.05172413793103448</v>
      </c>
      <c r="I245" s="9">
        <f>SUM(D245:H245)</f>
        <v>1</v>
      </c>
    </row>
    <row r="246" spans="1:9" ht="12.75">
      <c r="A246" s="58"/>
      <c r="B246" s="60"/>
      <c r="C246" s="8" t="s">
        <v>25</v>
      </c>
      <c r="D246" s="9">
        <f t="shared" si="35"/>
        <v>0.8536585365853658</v>
      </c>
      <c r="E246" s="9">
        <f t="shared" si="35"/>
        <v>0.04878048780487805</v>
      </c>
      <c r="F246" s="9">
        <f t="shared" si="35"/>
        <v>0.07317073170731707</v>
      </c>
      <c r="G246" s="9">
        <f t="shared" si="35"/>
        <v>0.024390243902439025</v>
      </c>
      <c r="H246" s="9">
        <f t="shared" si="35"/>
        <v>0</v>
      </c>
      <c r="I246" s="9">
        <f>SUM(D246:H246)</f>
        <v>1</v>
      </c>
    </row>
    <row r="247" spans="1:9" ht="12.75">
      <c r="A247" s="58"/>
      <c r="B247" s="60"/>
      <c r="C247" s="8" t="s">
        <v>27</v>
      </c>
      <c r="D247" s="9">
        <f t="shared" si="35"/>
        <v>0.816793893129771</v>
      </c>
      <c r="E247" s="9">
        <f t="shared" si="35"/>
        <v>0.06870229007633588</v>
      </c>
      <c r="F247" s="9">
        <f t="shared" si="35"/>
        <v>0.11450381679389313</v>
      </c>
      <c r="G247" s="9">
        <f t="shared" si="35"/>
        <v>0</v>
      </c>
      <c r="H247" s="9">
        <f t="shared" si="35"/>
        <v>0</v>
      </c>
      <c r="I247" s="9">
        <f>SUM(D247:H247)</f>
        <v>1</v>
      </c>
    </row>
    <row r="249" spans="1:9" ht="12.75">
      <c r="A249" s="57" t="s">
        <v>277</v>
      </c>
      <c r="B249" s="57"/>
      <c r="C249" s="57"/>
      <c r="D249" s="57" t="s">
        <v>9</v>
      </c>
      <c r="E249" s="57"/>
      <c r="F249" s="57"/>
      <c r="G249" s="57"/>
      <c r="H249" s="57"/>
      <c r="I249" s="57"/>
    </row>
    <row r="250" spans="1:9" ht="12.75">
      <c r="A250" s="7" t="s">
        <v>11</v>
      </c>
      <c r="B250" s="7" t="s">
        <v>278</v>
      </c>
      <c r="C250" s="7" t="s">
        <v>13</v>
      </c>
      <c r="D250" s="11" t="s">
        <v>14</v>
      </c>
      <c r="E250" s="11" t="s">
        <v>15</v>
      </c>
      <c r="F250" s="11" t="s">
        <v>16</v>
      </c>
      <c r="G250" s="11" t="s">
        <v>17</v>
      </c>
      <c r="H250" s="11" t="s">
        <v>18</v>
      </c>
      <c r="I250" s="7" t="s">
        <v>279</v>
      </c>
    </row>
    <row r="251" spans="1:9" ht="12.75" customHeight="1">
      <c r="A251" s="58">
        <v>20</v>
      </c>
      <c r="B251" s="60" t="s">
        <v>300</v>
      </c>
      <c r="C251" s="8" t="s">
        <v>25</v>
      </c>
      <c r="D251" s="8">
        <f>SUM('Geral Simples'!D197:D198)</f>
        <v>172</v>
      </c>
      <c r="E251" s="8">
        <f>SUM('Geral Simples'!E197:E198)</f>
        <v>23</v>
      </c>
      <c r="F251" s="8">
        <f>SUM('Geral Simples'!F197:F198)</f>
        <v>94</v>
      </c>
      <c r="G251" s="8">
        <f>SUM('Geral Simples'!G197:G198)</f>
        <v>1</v>
      </c>
      <c r="H251" s="8">
        <f>SUM('Geral Simples'!H197:H198)</f>
        <v>4</v>
      </c>
      <c r="I251" s="8">
        <f>SUM(D251:H251)</f>
        <v>294</v>
      </c>
    </row>
    <row r="252" spans="1:9" ht="12.75">
      <c r="A252" s="58"/>
      <c r="B252" s="60"/>
      <c r="C252" s="8" t="s">
        <v>279</v>
      </c>
      <c r="D252" s="14">
        <f>SUM(D251:D251)</f>
        <v>172</v>
      </c>
      <c r="E252" s="14">
        <f>SUM(E251:E251)</f>
        <v>23</v>
      </c>
      <c r="F252" s="14">
        <f>SUM(F251:F251)</f>
        <v>94</v>
      </c>
      <c r="G252" s="14">
        <f>SUM(G251:G251)</f>
        <v>1</v>
      </c>
      <c r="H252" s="14">
        <f>SUM(H251:H251)</f>
        <v>4</v>
      </c>
      <c r="I252" s="8">
        <f>SUM(D252:H252)</f>
        <v>294</v>
      </c>
    </row>
    <row r="253" spans="1:9" ht="12.75" hidden="1">
      <c r="A253" s="58"/>
      <c r="B253" s="60"/>
      <c r="C253" s="8"/>
      <c r="D253" s="57" t="s">
        <v>281</v>
      </c>
      <c r="E253" s="57"/>
      <c r="F253" s="57"/>
      <c r="G253" s="57"/>
      <c r="H253" s="57"/>
      <c r="I253" s="57"/>
    </row>
    <row r="254" spans="1:9" ht="12.75">
      <c r="A254" s="58"/>
      <c r="B254" s="60"/>
      <c r="C254" s="7" t="s">
        <v>13</v>
      </c>
      <c r="D254" s="13" t="s">
        <v>14</v>
      </c>
      <c r="E254" s="13" t="s">
        <v>15</v>
      </c>
      <c r="F254" s="13" t="s">
        <v>16</v>
      </c>
      <c r="G254" s="13" t="s">
        <v>17</v>
      </c>
      <c r="H254" s="13" t="s">
        <v>18</v>
      </c>
      <c r="I254" s="7" t="s">
        <v>279</v>
      </c>
    </row>
    <row r="255" spans="1:9" ht="12.75">
      <c r="A255" s="58"/>
      <c r="B255" s="60"/>
      <c r="C255" s="8" t="s">
        <v>25</v>
      </c>
      <c r="D255" s="9">
        <f>IF($I251=0,0,D251/$I251)</f>
        <v>0.5850340136054422</v>
      </c>
      <c r="E255" s="9">
        <f>IF($I251=0,0,E251/$I251)</f>
        <v>0.0782312925170068</v>
      </c>
      <c r="F255" s="9">
        <f>IF($I251=0,0,F251/$I251)</f>
        <v>0.3197278911564626</v>
      </c>
      <c r="G255" s="9">
        <f>IF($I251=0,0,G251/$I251)</f>
        <v>0.003401360544217687</v>
      </c>
      <c r="H255" s="9">
        <f>IF($I251=0,0,H251/$I251)</f>
        <v>0.013605442176870748</v>
      </c>
      <c r="I255" s="9">
        <f>SUM(D255:H255)</f>
        <v>1</v>
      </c>
    </row>
    <row r="257" spans="1:9" ht="12.75">
      <c r="A257" s="57" t="s">
        <v>277</v>
      </c>
      <c r="B257" s="57"/>
      <c r="C257" s="57"/>
      <c r="D257" s="57" t="s">
        <v>9</v>
      </c>
      <c r="E257" s="57"/>
      <c r="F257" s="57"/>
      <c r="G257" s="57"/>
      <c r="H257" s="57"/>
      <c r="I257" s="57"/>
    </row>
    <row r="258" spans="1:9" ht="12.75">
      <c r="A258" s="7" t="s">
        <v>11</v>
      </c>
      <c r="B258" s="7" t="s">
        <v>278</v>
      </c>
      <c r="C258" s="7" t="s">
        <v>13</v>
      </c>
      <c r="D258" s="11" t="s">
        <v>14</v>
      </c>
      <c r="E258" s="11" t="s">
        <v>15</v>
      </c>
      <c r="F258" s="11" t="s">
        <v>16</v>
      </c>
      <c r="G258" s="11" t="s">
        <v>17</v>
      </c>
      <c r="H258" s="11" t="s">
        <v>18</v>
      </c>
      <c r="I258" s="7" t="s">
        <v>279</v>
      </c>
    </row>
    <row r="259" spans="1:9" ht="12.75" customHeight="1">
      <c r="A259" s="58">
        <v>21</v>
      </c>
      <c r="B259" s="60" t="s">
        <v>301</v>
      </c>
      <c r="C259" s="8" t="s">
        <v>25</v>
      </c>
      <c r="D259" s="8">
        <f>'Geral Simples'!D199</f>
        <v>22</v>
      </c>
      <c r="E259" s="8">
        <f>'Geral Simples'!E199</f>
        <v>1</v>
      </c>
      <c r="F259" s="8">
        <f>'Geral Simples'!F199</f>
        <v>3</v>
      </c>
      <c r="G259" s="8">
        <f>'Geral Simples'!G199</f>
        <v>0</v>
      </c>
      <c r="H259" s="8">
        <f>'Geral Simples'!H199</f>
        <v>0</v>
      </c>
      <c r="I259" s="8">
        <f>SUM(D259:H259)</f>
        <v>26</v>
      </c>
    </row>
    <row r="260" spans="1:9" ht="12.75" hidden="1">
      <c r="A260" s="58"/>
      <c r="B260" s="60"/>
      <c r="C260" s="8" t="s">
        <v>279</v>
      </c>
      <c r="D260" s="12">
        <f aca="true" t="shared" si="36" ref="D260:H261">SUM(D259:D259)</f>
        <v>22</v>
      </c>
      <c r="E260" s="12">
        <f t="shared" si="36"/>
        <v>1</v>
      </c>
      <c r="F260" s="12">
        <f t="shared" si="36"/>
        <v>3</v>
      </c>
      <c r="G260" s="12">
        <f t="shared" si="36"/>
        <v>0</v>
      </c>
      <c r="H260" s="12">
        <f t="shared" si="36"/>
        <v>0</v>
      </c>
      <c r="I260" s="8">
        <f>SUM(D260:H260)</f>
        <v>26</v>
      </c>
    </row>
    <row r="261" spans="1:9" ht="12.75">
      <c r="A261" s="58"/>
      <c r="B261" s="60"/>
      <c r="C261" s="8" t="s">
        <v>279</v>
      </c>
      <c r="D261" s="14">
        <f t="shared" si="36"/>
        <v>22</v>
      </c>
      <c r="E261" s="14">
        <f t="shared" si="36"/>
        <v>1</v>
      </c>
      <c r="F261" s="14">
        <f t="shared" si="36"/>
        <v>3</v>
      </c>
      <c r="G261" s="14">
        <f t="shared" si="36"/>
        <v>0</v>
      </c>
      <c r="H261" s="14">
        <f t="shared" si="36"/>
        <v>0</v>
      </c>
      <c r="I261" s="8">
        <f>SUM(D261:H261)</f>
        <v>26</v>
      </c>
    </row>
    <row r="262" spans="1:9" ht="12.75">
      <c r="A262" s="58"/>
      <c r="B262" s="60"/>
      <c r="C262" s="8"/>
      <c r="D262" s="57" t="s">
        <v>281</v>
      </c>
      <c r="E262" s="57"/>
      <c r="F262" s="57"/>
      <c r="G262" s="57"/>
      <c r="H262" s="57"/>
      <c r="I262" s="57"/>
    </row>
    <row r="263" spans="1:9" ht="12.75">
      <c r="A263" s="58"/>
      <c r="B263" s="60"/>
      <c r="C263" s="7" t="s">
        <v>13</v>
      </c>
      <c r="D263" s="13" t="s">
        <v>14</v>
      </c>
      <c r="E263" s="13" t="s">
        <v>15</v>
      </c>
      <c r="F263" s="13" t="s">
        <v>16</v>
      </c>
      <c r="G263" s="13" t="s">
        <v>17</v>
      </c>
      <c r="H263" s="13" t="s">
        <v>18</v>
      </c>
      <c r="I263" s="7" t="s">
        <v>279</v>
      </c>
    </row>
    <row r="264" spans="1:9" ht="12.75">
      <c r="A264" s="58"/>
      <c r="B264" s="60"/>
      <c r="C264" s="8" t="s">
        <v>25</v>
      </c>
      <c r="D264" s="9">
        <f>IF($I259=0,0,D259/$I259)</f>
        <v>0.8461538461538461</v>
      </c>
      <c r="E264" s="9">
        <f>IF($I259=0,0,E259/$I259)</f>
        <v>0.038461538461538464</v>
      </c>
      <c r="F264" s="9">
        <f>IF($I259=0,0,F259/$I259)</f>
        <v>0.11538461538461539</v>
      </c>
      <c r="G264" s="9">
        <f>IF($I259=0,0,G259/$I259)</f>
        <v>0</v>
      </c>
      <c r="H264" s="9">
        <f>IF($I259=0,0,H259/$I259)</f>
        <v>0</v>
      </c>
      <c r="I264" s="9">
        <f>SUM(D264:H264)</f>
        <v>1</v>
      </c>
    </row>
    <row r="266" spans="1:9" ht="12.75">
      <c r="A266" s="57" t="s">
        <v>277</v>
      </c>
      <c r="B266" s="57"/>
      <c r="C266" s="57"/>
      <c r="D266" s="57" t="s">
        <v>9</v>
      </c>
      <c r="E266" s="57"/>
      <c r="F266" s="57"/>
      <c r="G266" s="57"/>
      <c r="H266" s="57"/>
      <c r="I266" s="57"/>
    </row>
    <row r="267" spans="1:9" ht="12.75">
      <c r="A267" s="7" t="s">
        <v>11</v>
      </c>
      <c r="B267" s="7" t="s">
        <v>278</v>
      </c>
      <c r="C267" s="7" t="s">
        <v>13</v>
      </c>
      <c r="D267" s="11" t="s">
        <v>14</v>
      </c>
      <c r="E267" s="11" t="s">
        <v>15</v>
      </c>
      <c r="F267" s="11" t="s">
        <v>16</v>
      </c>
      <c r="G267" s="11" t="s">
        <v>17</v>
      </c>
      <c r="H267" s="11" t="s">
        <v>18</v>
      </c>
      <c r="I267" s="7" t="s">
        <v>279</v>
      </c>
    </row>
    <row r="268" spans="1:9" ht="12.75" customHeight="1">
      <c r="A268" s="58">
        <v>22</v>
      </c>
      <c r="B268" s="60" t="s">
        <v>302</v>
      </c>
      <c r="C268" s="8" t="s">
        <v>25</v>
      </c>
      <c r="D268" s="8">
        <f>'Geral Simples'!D200</f>
        <v>65</v>
      </c>
      <c r="E268" s="8">
        <f>'Geral Simples'!E200</f>
        <v>12</v>
      </c>
      <c r="F268" s="8">
        <f>'Geral Simples'!F200</f>
        <v>36</v>
      </c>
      <c r="G268" s="8">
        <f>'Geral Simples'!G200</f>
        <v>0</v>
      </c>
      <c r="H268" s="8">
        <f>'Geral Simples'!H200</f>
        <v>1</v>
      </c>
      <c r="I268" s="8">
        <f>SUM(D268:H268)</f>
        <v>114</v>
      </c>
    </row>
    <row r="269" spans="1:9" ht="12.75" hidden="1">
      <c r="A269" s="58"/>
      <c r="B269" s="60"/>
      <c r="C269" s="8" t="s">
        <v>279</v>
      </c>
      <c r="D269" s="12">
        <f aca="true" t="shared" si="37" ref="D269:H270">SUM(D268:D268)</f>
        <v>65</v>
      </c>
      <c r="E269" s="12">
        <f t="shared" si="37"/>
        <v>12</v>
      </c>
      <c r="F269" s="12">
        <f t="shared" si="37"/>
        <v>36</v>
      </c>
      <c r="G269" s="12">
        <f t="shared" si="37"/>
        <v>0</v>
      </c>
      <c r="H269" s="12">
        <f t="shared" si="37"/>
        <v>1</v>
      </c>
      <c r="I269" s="8">
        <f>SUM(D269:H269)</f>
        <v>114</v>
      </c>
    </row>
    <row r="270" spans="1:9" ht="12.75">
      <c r="A270" s="58"/>
      <c r="B270" s="60"/>
      <c r="C270" s="8" t="s">
        <v>279</v>
      </c>
      <c r="D270" s="14">
        <f t="shared" si="37"/>
        <v>65</v>
      </c>
      <c r="E270" s="14">
        <f t="shared" si="37"/>
        <v>12</v>
      </c>
      <c r="F270" s="14">
        <f t="shared" si="37"/>
        <v>36</v>
      </c>
      <c r="G270" s="14">
        <f t="shared" si="37"/>
        <v>0</v>
      </c>
      <c r="H270" s="14">
        <f t="shared" si="37"/>
        <v>1</v>
      </c>
      <c r="I270" s="8">
        <f>SUM(D270:H270)</f>
        <v>114</v>
      </c>
    </row>
    <row r="271" spans="1:9" ht="12.75">
      <c r="A271" s="58"/>
      <c r="B271" s="60"/>
      <c r="C271" s="8"/>
      <c r="D271" s="57" t="s">
        <v>281</v>
      </c>
      <c r="E271" s="57"/>
      <c r="F271" s="57"/>
      <c r="G271" s="57"/>
      <c r="H271" s="57"/>
      <c r="I271" s="57"/>
    </row>
    <row r="272" spans="1:9" ht="12.75">
      <c r="A272" s="58"/>
      <c r="B272" s="60"/>
      <c r="C272" s="7" t="s">
        <v>13</v>
      </c>
      <c r="D272" s="13" t="s">
        <v>14</v>
      </c>
      <c r="E272" s="13" t="s">
        <v>15</v>
      </c>
      <c r="F272" s="13" t="s">
        <v>16</v>
      </c>
      <c r="G272" s="13" t="s">
        <v>17</v>
      </c>
      <c r="H272" s="13" t="s">
        <v>18</v>
      </c>
      <c r="I272" s="7" t="s">
        <v>279</v>
      </c>
    </row>
    <row r="273" spans="1:9" ht="12.75">
      <c r="A273" s="58"/>
      <c r="B273" s="60"/>
      <c r="C273" s="8" t="s">
        <v>25</v>
      </c>
      <c r="D273" s="9">
        <f>IF($I$268=0,0,D268/$I$268)</f>
        <v>0.5701754385964912</v>
      </c>
      <c r="E273" s="9">
        <f>IF($I$268=0,0,E268/$I$268)</f>
        <v>0.10526315789473684</v>
      </c>
      <c r="F273" s="9">
        <f>IF($I$268=0,0,F268/$I$268)</f>
        <v>0.3157894736842105</v>
      </c>
      <c r="G273" s="9">
        <f>IF($I$268=0,0,G268/$I$268)</f>
        <v>0</v>
      </c>
      <c r="H273" s="9">
        <f>IF($I$268=0,0,H268/$I$268)</f>
        <v>0.008771929824561403</v>
      </c>
      <c r="I273" s="9">
        <f>SUM(D273:H273)</f>
        <v>1</v>
      </c>
    </row>
    <row r="275" spans="1:9" ht="12.75">
      <c r="A275" s="57" t="s">
        <v>277</v>
      </c>
      <c r="B275" s="57"/>
      <c r="C275" s="57"/>
      <c r="D275" s="57" t="s">
        <v>9</v>
      </c>
      <c r="E275" s="57"/>
      <c r="F275" s="57"/>
      <c r="G275" s="57"/>
      <c r="H275" s="57"/>
      <c r="I275" s="57"/>
    </row>
    <row r="276" spans="1:9" ht="12.75">
      <c r="A276" s="7" t="s">
        <v>11</v>
      </c>
      <c r="B276" s="7" t="s">
        <v>278</v>
      </c>
      <c r="C276" s="7" t="s">
        <v>13</v>
      </c>
      <c r="D276" s="11" t="s">
        <v>14</v>
      </c>
      <c r="E276" s="11" t="s">
        <v>15</v>
      </c>
      <c r="F276" s="11" t="s">
        <v>16</v>
      </c>
      <c r="G276" s="11" t="s">
        <v>17</v>
      </c>
      <c r="H276" s="11" t="s">
        <v>18</v>
      </c>
      <c r="I276" s="7" t="s">
        <v>279</v>
      </c>
    </row>
    <row r="277" spans="1:9" ht="12.75" customHeight="1">
      <c r="A277" s="58">
        <v>23</v>
      </c>
      <c r="B277" s="60" t="s">
        <v>303</v>
      </c>
      <c r="C277" s="8" t="s">
        <v>23</v>
      </c>
      <c r="D277" s="8">
        <f>'Geral Simples'!D201</f>
        <v>15</v>
      </c>
      <c r="E277" s="8">
        <f>'Geral Simples'!E201</f>
        <v>17</v>
      </c>
      <c r="F277" s="8">
        <f>'Geral Simples'!F201</f>
        <v>24</v>
      </c>
      <c r="G277" s="8">
        <f>'Geral Simples'!G201</f>
        <v>1</v>
      </c>
      <c r="H277" s="8">
        <f>'Geral Simples'!H201</f>
        <v>1</v>
      </c>
      <c r="I277" s="8">
        <f>SUM(D277:H277)</f>
        <v>58</v>
      </c>
    </row>
    <row r="278" spans="1:9" ht="12.75">
      <c r="A278" s="58"/>
      <c r="B278" s="60"/>
      <c r="C278" s="8" t="s">
        <v>25</v>
      </c>
      <c r="D278" s="8">
        <f>'Geral Simples'!D202</f>
        <v>34</v>
      </c>
      <c r="E278" s="8">
        <f>'Geral Simples'!E202</f>
        <v>1</v>
      </c>
      <c r="F278" s="8">
        <f>'Geral Simples'!F202</f>
        <v>0</v>
      </c>
      <c r="G278" s="8">
        <f>'Geral Simples'!G202</f>
        <v>0</v>
      </c>
      <c r="H278" s="8">
        <f>'Geral Simples'!H202</f>
        <v>0</v>
      </c>
      <c r="I278" s="8">
        <f>SUM(D278:H278)</f>
        <v>35</v>
      </c>
    </row>
    <row r="279" spans="1:9" ht="12.75">
      <c r="A279" s="58"/>
      <c r="B279" s="60"/>
      <c r="C279" s="8" t="s">
        <v>27</v>
      </c>
      <c r="D279" s="8">
        <f>SUM('Geral Simples'!D203:D207)</f>
        <v>54</v>
      </c>
      <c r="E279" s="8">
        <f>SUM('Geral Simples'!E203:E207)</f>
        <v>44</v>
      </c>
      <c r="F279" s="8">
        <f>SUM('Geral Simples'!F203:F207)</f>
        <v>40</v>
      </c>
      <c r="G279" s="8">
        <f>SUM('Geral Simples'!G203:G207)</f>
        <v>0</v>
      </c>
      <c r="H279" s="8">
        <f>SUM('Geral Simples'!H203:H207)</f>
        <v>0</v>
      </c>
      <c r="I279" s="8">
        <f>SUM(D279:H279)</f>
        <v>138</v>
      </c>
    </row>
    <row r="280" spans="1:9" ht="12.75" hidden="1">
      <c r="A280" s="58"/>
      <c r="B280" s="60"/>
      <c r="C280" s="8" t="s">
        <v>279</v>
      </c>
      <c r="D280" s="12">
        <f>SUM(D277:D279)</f>
        <v>103</v>
      </c>
      <c r="E280" s="12">
        <f>SUM(E277:E279)</f>
        <v>62</v>
      </c>
      <c r="F280" s="12">
        <f>SUM(F277:F279)</f>
        <v>64</v>
      </c>
      <c r="G280" s="12">
        <f>SUM(G277:G279)</f>
        <v>1</v>
      </c>
      <c r="H280" s="12">
        <f>SUM(H277:H279)</f>
        <v>1</v>
      </c>
      <c r="I280" s="8">
        <f>SUM(D280:H280)</f>
        <v>231</v>
      </c>
    </row>
    <row r="281" spans="1:9" ht="12.75">
      <c r="A281" s="58"/>
      <c r="B281" s="60"/>
      <c r="C281" s="8" t="s">
        <v>279</v>
      </c>
      <c r="D281" s="12">
        <f aca="true" t="shared" si="38" ref="D281:I281">SUM(D277:D279)</f>
        <v>103</v>
      </c>
      <c r="E281" s="12">
        <f t="shared" si="38"/>
        <v>62</v>
      </c>
      <c r="F281" s="12">
        <f t="shared" si="38"/>
        <v>64</v>
      </c>
      <c r="G281" s="12">
        <f t="shared" si="38"/>
        <v>1</v>
      </c>
      <c r="H281" s="12">
        <f t="shared" si="38"/>
        <v>1</v>
      </c>
      <c r="I281" s="12">
        <f t="shared" si="38"/>
        <v>231</v>
      </c>
    </row>
    <row r="282" spans="1:9" ht="12.75">
      <c r="A282" s="58"/>
      <c r="B282" s="60"/>
      <c r="C282" s="8"/>
      <c r="D282" s="57" t="s">
        <v>281</v>
      </c>
      <c r="E282" s="57"/>
      <c r="F282" s="57"/>
      <c r="G282" s="57"/>
      <c r="H282" s="57"/>
      <c r="I282" s="57"/>
    </row>
    <row r="283" spans="1:9" ht="12.75">
      <c r="A283" s="58"/>
      <c r="B283" s="60"/>
      <c r="C283" s="7" t="s">
        <v>13</v>
      </c>
      <c r="D283" s="13" t="s">
        <v>14</v>
      </c>
      <c r="E283" s="13" t="s">
        <v>15</v>
      </c>
      <c r="F283" s="13" t="s">
        <v>16</v>
      </c>
      <c r="G283" s="13" t="s">
        <v>17</v>
      </c>
      <c r="H283" s="13" t="s">
        <v>18</v>
      </c>
      <c r="I283" s="7" t="s">
        <v>279</v>
      </c>
    </row>
    <row r="284" spans="1:9" ht="12.75">
      <c r="A284" s="58"/>
      <c r="B284" s="60"/>
      <c r="C284" s="8" t="s">
        <v>23</v>
      </c>
      <c r="D284" s="9">
        <f>IF($I$277=0,0,D277/$I$277)</f>
        <v>0.25862068965517243</v>
      </c>
      <c r="E284" s="9">
        <f>IF($I$277=0,0,E277/$I$277)</f>
        <v>0.29310344827586204</v>
      </c>
      <c r="F284" s="9">
        <f>IF($I$277=0,0,F277/$I$277)</f>
        <v>0.41379310344827586</v>
      </c>
      <c r="G284" s="9">
        <f>IF($I$277=0,0,G277/$I$277)</f>
        <v>0.017241379310344827</v>
      </c>
      <c r="H284" s="9">
        <f>IF($I$277=0,0,H277/$I$277)</f>
        <v>0.017241379310344827</v>
      </c>
      <c r="I284" s="9">
        <f>SUM(D284:H284)</f>
        <v>1</v>
      </c>
    </row>
    <row r="285" spans="1:9" ht="12.75">
      <c r="A285" s="58"/>
      <c r="B285" s="60"/>
      <c r="C285" s="8" t="s">
        <v>25</v>
      </c>
      <c r="D285" s="9">
        <f>IF($I$278=0,0,D278/$I$278)</f>
        <v>0.9714285714285714</v>
      </c>
      <c r="E285" s="9">
        <f>IF($I$278=0,0,E278/$I$278)</f>
        <v>0.02857142857142857</v>
      </c>
      <c r="F285" s="9">
        <f>IF($I$278=0,0,F278/$I$278)</f>
        <v>0</v>
      </c>
      <c r="G285" s="9">
        <f>IF($I$278=0,0,G278/$I$278)</f>
        <v>0</v>
      </c>
      <c r="H285" s="9">
        <f>IF($I$278=0,0,H278/$I$278)</f>
        <v>0</v>
      </c>
      <c r="I285" s="9">
        <f>SUM(D285:H285)</f>
        <v>1</v>
      </c>
    </row>
    <row r="286" spans="1:9" ht="12.75">
      <c r="A286" s="58"/>
      <c r="B286" s="60"/>
      <c r="C286" s="8" t="s">
        <v>27</v>
      </c>
      <c r="D286" s="9">
        <f>IF($I$279=0,0,D279/$I$279)</f>
        <v>0.391304347826087</v>
      </c>
      <c r="E286" s="9">
        <f>IF($I$279=0,0,E279/$I$279)</f>
        <v>0.3188405797101449</v>
      </c>
      <c r="F286" s="9">
        <f>IF($I$279=0,0,F279/$I$279)</f>
        <v>0.2898550724637681</v>
      </c>
      <c r="G286" s="9">
        <f>IF($I$279=0,0,G279/$I$279)</f>
        <v>0</v>
      </c>
      <c r="H286" s="9">
        <f>IF($I$279=0,0,H279/$I$279)</f>
        <v>0</v>
      </c>
      <c r="I286" s="9">
        <f>SUM(D286:H286)</f>
        <v>1</v>
      </c>
    </row>
    <row r="288" spans="1:9" ht="12.75">
      <c r="A288" s="57" t="s">
        <v>277</v>
      </c>
      <c r="B288" s="57"/>
      <c r="C288" s="57"/>
      <c r="D288" s="57" t="s">
        <v>9</v>
      </c>
      <c r="E288" s="57"/>
      <c r="F288" s="57"/>
      <c r="G288" s="57"/>
      <c r="H288" s="57"/>
      <c r="I288" s="57"/>
    </row>
    <row r="289" spans="1:9" ht="12.75">
      <c r="A289" s="7" t="s">
        <v>11</v>
      </c>
      <c r="B289" s="7" t="s">
        <v>278</v>
      </c>
      <c r="C289" s="7" t="s">
        <v>13</v>
      </c>
      <c r="D289" s="11" t="s">
        <v>14</v>
      </c>
      <c r="E289" s="11" t="s">
        <v>15</v>
      </c>
      <c r="F289" s="11" t="s">
        <v>16</v>
      </c>
      <c r="G289" s="11" t="s">
        <v>17</v>
      </c>
      <c r="H289" s="11" t="s">
        <v>18</v>
      </c>
      <c r="I289" s="7" t="s">
        <v>279</v>
      </c>
    </row>
    <row r="290" spans="1:9" ht="12.75" customHeight="1">
      <c r="A290" s="58">
        <v>24</v>
      </c>
      <c r="B290" s="60" t="s">
        <v>304</v>
      </c>
      <c r="C290" s="8" t="s">
        <v>23</v>
      </c>
      <c r="D290" s="8">
        <f>'Geral Simples'!D208</f>
        <v>15</v>
      </c>
      <c r="E290" s="8">
        <f>'Geral Simples'!E208</f>
        <v>29</v>
      </c>
      <c r="F290" s="8">
        <f>'Geral Simples'!F208</f>
        <v>21</v>
      </c>
      <c r="G290" s="8">
        <f>'Geral Simples'!G208</f>
        <v>1</v>
      </c>
      <c r="H290" s="8">
        <f>'Geral Simples'!H208</f>
        <v>2</v>
      </c>
      <c r="I290" s="8">
        <f>SUM(D290:H290)</f>
        <v>68</v>
      </c>
    </row>
    <row r="291" spans="1:9" ht="12.75">
      <c r="A291" s="58"/>
      <c r="B291" s="60"/>
      <c r="C291" s="8" t="s">
        <v>25</v>
      </c>
      <c r="D291" s="8">
        <f>'Geral Simples'!D209</f>
        <v>29</v>
      </c>
      <c r="E291" s="8">
        <f>'Geral Simples'!E209</f>
        <v>6</v>
      </c>
      <c r="F291" s="8">
        <f>'Geral Simples'!F209</f>
        <v>1</v>
      </c>
      <c r="G291" s="8">
        <f>'Geral Simples'!G209</f>
        <v>0</v>
      </c>
      <c r="H291" s="8">
        <f>'Geral Simples'!H209</f>
        <v>0</v>
      </c>
      <c r="I291" s="8">
        <f>SUM(D291:H291)</f>
        <v>36</v>
      </c>
    </row>
    <row r="292" spans="1:9" ht="12.75">
      <c r="A292" s="58"/>
      <c r="B292" s="60"/>
      <c r="C292" s="8" t="s">
        <v>27</v>
      </c>
      <c r="D292" s="8">
        <f>SUM('Geral Simples'!D210:D215)</f>
        <v>79</v>
      </c>
      <c r="E292" s="8">
        <f>SUM('Geral Simples'!E210:E215)</f>
        <v>29</v>
      </c>
      <c r="F292" s="8">
        <f>SUM('Geral Simples'!F210:F215)</f>
        <v>38</v>
      </c>
      <c r="G292" s="8">
        <f>SUM('Geral Simples'!G210:G215)</f>
        <v>0</v>
      </c>
      <c r="H292" s="8">
        <f>SUM('Geral Simples'!H210:H215)</f>
        <v>1</v>
      </c>
      <c r="I292" s="8">
        <f>SUM(D292:H292)</f>
        <v>147</v>
      </c>
    </row>
    <row r="293" spans="1:9" ht="12.75" hidden="1">
      <c r="A293" s="58"/>
      <c r="B293" s="60"/>
      <c r="C293" s="8" t="s">
        <v>279</v>
      </c>
      <c r="D293" s="12">
        <f>SUM(D290:D292)</f>
        <v>123</v>
      </c>
      <c r="E293" s="12">
        <f>SUM(E290:E292)</f>
        <v>64</v>
      </c>
      <c r="F293" s="12">
        <f>SUM(F290:F292)</f>
        <v>60</v>
      </c>
      <c r="G293" s="12">
        <f>SUM(G290:G292)</f>
        <v>1</v>
      </c>
      <c r="H293" s="12">
        <f>SUM(H290:H292)</f>
        <v>3</v>
      </c>
      <c r="I293" s="8">
        <f>SUM(D293:H293)</f>
        <v>251</v>
      </c>
    </row>
    <row r="294" spans="1:9" ht="12.75">
      <c r="A294" s="58"/>
      <c r="B294" s="60"/>
      <c r="C294" s="8" t="s">
        <v>279</v>
      </c>
      <c r="D294" s="12">
        <f aca="true" t="shared" si="39" ref="D294:I294">SUM(D290:D292)</f>
        <v>123</v>
      </c>
      <c r="E294" s="12">
        <f t="shared" si="39"/>
        <v>64</v>
      </c>
      <c r="F294" s="12">
        <f t="shared" si="39"/>
        <v>60</v>
      </c>
      <c r="G294" s="12">
        <f t="shared" si="39"/>
        <v>1</v>
      </c>
      <c r="H294" s="12">
        <f t="shared" si="39"/>
        <v>3</v>
      </c>
      <c r="I294" s="12">
        <f t="shared" si="39"/>
        <v>251</v>
      </c>
    </row>
    <row r="295" spans="1:9" ht="12.75">
      <c r="A295" s="58"/>
      <c r="B295" s="60"/>
      <c r="C295" s="8"/>
      <c r="D295" s="57" t="s">
        <v>281</v>
      </c>
      <c r="E295" s="57"/>
      <c r="F295" s="57"/>
      <c r="G295" s="57"/>
      <c r="H295" s="57"/>
      <c r="I295" s="57"/>
    </row>
    <row r="296" spans="1:9" ht="12.75">
      <c r="A296" s="58"/>
      <c r="B296" s="60"/>
      <c r="C296" s="7" t="s">
        <v>13</v>
      </c>
      <c r="D296" s="13" t="s">
        <v>14</v>
      </c>
      <c r="E296" s="13" t="s">
        <v>15</v>
      </c>
      <c r="F296" s="13" t="s">
        <v>16</v>
      </c>
      <c r="G296" s="13" t="s">
        <v>17</v>
      </c>
      <c r="H296" s="13" t="s">
        <v>18</v>
      </c>
      <c r="I296" s="7" t="s">
        <v>279</v>
      </c>
    </row>
    <row r="297" spans="1:9" ht="12.75">
      <c r="A297" s="58"/>
      <c r="B297" s="60"/>
      <c r="C297" s="8" t="s">
        <v>23</v>
      </c>
      <c r="D297" s="9">
        <f>IF($I$290=0,0,D290/$I$290)</f>
        <v>0.22058823529411764</v>
      </c>
      <c r="E297" s="9">
        <f>IF($I$290=0,0,E290/$I$290)</f>
        <v>0.4264705882352941</v>
      </c>
      <c r="F297" s="9">
        <f>IF($I$290=0,0,F290/$I$290)</f>
        <v>0.3088235294117647</v>
      </c>
      <c r="G297" s="9">
        <f>IF($I$290=0,0,G290/$I$290)</f>
        <v>0.014705882352941176</v>
      </c>
      <c r="H297" s="9">
        <f>IF($I$290=0,0,H290/$I$290)</f>
        <v>0.029411764705882353</v>
      </c>
      <c r="I297" s="9">
        <f>SUM(D297:H297)</f>
        <v>0.9999999999999999</v>
      </c>
    </row>
    <row r="298" spans="1:9" ht="12.75">
      <c r="A298" s="58"/>
      <c r="B298" s="60"/>
      <c r="C298" s="8" t="s">
        <v>25</v>
      </c>
      <c r="D298" s="9">
        <f>IF($I$291=0,0,D291/$I$291)</f>
        <v>0.8055555555555556</v>
      </c>
      <c r="E298" s="9">
        <f>IF($I$291=0,0,E291/$I$291)</f>
        <v>0.16666666666666666</v>
      </c>
      <c r="F298" s="9">
        <f>IF($I$291=0,0,F291/$I$291)</f>
        <v>0.027777777777777776</v>
      </c>
      <c r="G298" s="9">
        <f>IF($I$291=0,0,G291/$I$291)</f>
        <v>0</v>
      </c>
      <c r="H298" s="9">
        <f>IF($I$291=0,0,H291/$I$291)</f>
        <v>0</v>
      </c>
      <c r="I298" s="9">
        <f>SUM(D298:H298)</f>
        <v>1</v>
      </c>
    </row>
    <row r="299" spans="1:9" ht="12.75">
      <c r="A299" s="58"/>
      <c r="B299" s="60"/>
      <c r="C299" s="8" t="s">
        <v>27</v>
      </c>
      <c r="D299" s="9">
        <f>IF($I$292=0,0,D292/$I$292)</f>
        <v>0.5374149659863946</v>
      </c>
      <c r="E299" s="9">
        <f>IF($I$292=0,0,E292/$I$292)</f>
        <v>0.19727891156462585</v>
      </c>
      <c r="F299" s="9">
        <f>IF($I$292=0,0,F292/$I$292)</f>
        <v>0.2585034013605442</v>
      </c>
      <c r="G299" s="9">
        <f>IF($I$292=0,0,G292/$I$292)</f>
        <v>0</v>
      </c>
      <c r="H299" s="9">
        <f>IF($I$292=0,0,H292/$I$292)</f>
        <v>0.006802721088435374</v>
      </c>
      <c r="I299" s="9">
        <f>SUM(D299:H299)</f>
        <v>1</v>
      </c>
    </row>
    <row r="301" spans="1:9" ht="12.75">
      <c r="A301" s="57" t="s">
        <v>277</v>
      </c>
      <c r="B301" s="57"/>
      <c r="C301" s="57"/>
      <c r="D301" s="57" t="s">
        <v>9</v>
      </c>
      <c r="E301" s="57"/>
      <c r="F301" s="57"/>
      <c r="G301" s="57"/>
      <c r="H301" s="57"/>
      <c r="I301" s="57"/>
    </row>
    <row r="302" spans="1:9" ht="12.75">
      <c r="A302" s="7" t="s">
        <v>11</v>
      </c>
      <c r="B302" s="7" t="s">
        <v>278</v>
      </c>
      <c r="C302" s="7" t="s">
        <v>13</v>
      </c>
      <c r="D302" s="11" t="s">
        <v>14</v>
      </c>
      <c r="E302" s="11" t="s">
        <v>15</v>
      </c>
      <c r="F302" s="11" t="s">
        <v>16</v>
      </c>
      <c r="G302" s="11" t="s">
        <v>17</v>
      </c>
      <c r="H302" s="11" t="s">
        <v>18</v>
      </c>
      <c r="I302" s="7" t="s">
        <v>279</v>
      </c>
    </row>
    <row r="303" spans="1:9" ht="12.75" customHeight="1">
      <c r="A303" s="58">
        <v>25</v>
      </c>
      <c r="B303" s="60" t="s">
        <v>305</v>
      </c>
      <c r="C303" s="8" t="s">
        <v>23</v>
      </c>
      <c r="D303" s="8">
        <f>'Geral Simples'!D216</f>
        <v>13</v>
      </c>
      <c r="E303" s="8">
        <f>'Geral Simples'!E216</f>
        <v>14</v>
      </c>
      <c r="F303" s="8">
        <f>'Geral Simples'!F216</f>
        <v>36</v>
      </c>
      <c r="G303" s="8">
        <f>'Geral Simples'!G216</f>
        <v>1</v>
      </c>
      <c r="H303" s="8">
        <f>'Geral Simples'!H216</f>
        <v>0</v>
      </c>
      <c r="I303" s="8">
        <f>SUM(D303:H303)</f>
        <v>64</v>
      </c>
    </row>
    <row r="304" spans="1:9" ht="12.75">
      <c r="A304" s="58"/>
      <c r="B304" s="60"/>
      <c r="C304" s="8" t="s">
        <v>25</v>
      </c>
      <c r="D304" s="8">
        <f>'Geral Simples'!D217</f>
        <v>34</v>
      </c>
      <c r="E304" s="8">
        <f>'Geral Simples'!E217</f>
        <v>2</v>
      </c>
      <c r="F304" s="8">
        <f>'Geral Simples'!F217</f>
        <v>3</v>
      </c>
      <c r="G304" s="8">
        <f>'Geral Simples'!G217</f>
        <v>0</v>
      </c>
      <c r="H304" s="8">
        <f>'Geral Simples'!H217</f>
        <v>1</v>
      </c>
      <c r="I304" s="8">
        <f>SUM(D304:H304)</f>
        <v>40</v>
      </c>
    </row>
    <row r="305" spans="1:9" ht="12.75">
      <c r="A305" s="58"/>
      <c r="B305" s="60"/>
      <c r="C305" s="8" t="s">
        <v>27</v>
      </c>
      <c r="D305" s="8">
        <f>SUM('Geral Simples'!D218:D228)</f>
        <v>265</v>
      </c>
      <c r="E305" s="8">
        <f>SUM('Geral Simples'!E218:E228)</f>
        <v>39</v>
      </c>
      <c r="F305" s="8">
        <f>SUM('Geral Simples'!F218:F228)</f>
        <v>30</v>
      </c>
      <c r="G305" s="8">
        <f>SUM('Geral Simples'!G218:G228)</f>
        <v>3</v>
      </c>
      <c r="H305" s="8">
        <f>SUM('Geral Simples'!H218:H228)</f>
        <v>1</v>
      </c>
      <c r="I305" s="8">
        <f>SUM(D305:H305)</f>
        <v>338</v>
      </c>
    </row>
    <row r="306" spans="1:9" ht="12.75" hidden="1">
      <c r="A306" s="58"/>
      <c r="B306" s="60"/>
      <c r="C306" s="8" t="s">
        <v>279</v>
      </c>
      <c r="D306" s="12">
        <f>SUM(D303:D305)</f>
        <v>312</v>
      </c>
      <c r="E306" s="12">
        <f>SUM(E303:E305)</f>
        <v>55</v>
      </c>
      <c r="F306" s="12">
        <f>SUM(F303:F305)</f>
        <v>69</v>
      </c>
      <c r="G306" s="12">
        <f>SUM(G303:G305)</f>
        <v>4</v>
      </c>
      <c r="H306" s="12">
        <f>SUM(H303:H305)</f>
        <v>2</v>
      </c>
      <c r="I306" s="8">
        <f>SUM(D306:H306)</f>
        <v>442</v>
      </c>
    </row>
    <row r="307" spans="1:9" ht="12.75">
      <c r="A307" s="58"/>
      <c r="B307" s="60"/>
      <c r="C307" s="8" t="s">
        <v>279</v>
      </c>
      <c r="D307" s="12">
        <f aca="true" t="shared" si="40" ref="D307:I307">SUM(D303:D305)</f>
        <v>312</v>
      </c>
      <c r="E307" s="12">
        <f t="shared" si="40"/>
        <v>55</v>
      </c>
      <c r="F307" s="12">
        <f t="shared" si="40"/>
        <v>69</v>
      </c>
      <c r="G307" s="12">
        <f t="shared" si="40"/>
        <v>4</v>
      </c>
      <c r="H307" s="12">
        <f t="shared" si="40"/>
        <v>2</v>
      </c>
      <c r="I307" s="12">
        <f t="shared" si="40"/>
        <v>442</v>
      </c>
    </row>
    <row r="308" spans="1:9" ht="12.75">
      <c r="A308" s="58"/>
      <c r="B308" s="60"/>
      <c r="C308" s="8"/>
      <c r="D308" s="57" t="s">
        <v>281</v>
      </c>
      <c r="E308" s="57"/>
      <c r="F308" s="57"/>
      <c r="G308" s="57"/>
      <c r="H308" s="57"/>
      <c r="I308" s="57"/>
    </row>
    <row r="309" spans="1:9" ht="12.75">
      <c r="A309" s="58"/>
      <c r="B309" s="60"/>
      <c r="C309" s="7" t="s">
        <v>13</v>
      </c>
      <c r="D309" s="13" t="s">
        <v>14</v>
      </c>
      <c r="E309" s="13" t="s">
        <v>15</v>
      </c>
      <c r="F309" s="13" t="s">
        <v>16</v>
      </c>
      <c r="G309" s="13" t="s">
        <v>17</v>
      </c>
      <c r="H309" s="13" t="s">
        <v>18</v>
      </c>
      <c r="I309" s="7" t="s">
        <v>279</v>
      </c>
    </row>
    <row r="310" spans="1:9" ht="12.75">
      <c r="A310" s="58"/>
      <c r="B310" s="60"/>
      <c r="C310" s="8" t="s">
        <v>23</v>
      </c>
      <c r="D310" s="9">
        <f>IF($I$303=0,0,D303/$I$303)</f>
        <v>0.203125</v>
      </c>
      <c r="E310" s="9">
        <f>IF($I$303=0,0,E303/$I$303)</f>
        <v>0.21875</v>
      </c>
      <c r="F310" s="9">
        <f>IF($I$303=0,0,F303/$I$303)</f>
        <v>0.5625</v>
      </c>
      <c r="G310" s="9">
        <f>IF($I$303=0,0,G303/$I$303)</f>
        <v>0.015625</v>
      </c>
      <c r="H310" s="9">
        <f>IF($I$303=0,0,H303/$I$303)</f>
        <v>0</v>
      </c>
      <c r="I310" s="9">
        <f>SUM(D310:H310)</f>
        <v>1</v>
      </c>
    </row>
    <row r="311" spans="1:9" ht="12.75">
      <c r="A311" s="58"/>
      <c r="B311" s="60"/>
      <c r="C311" s="8" t="s">
        <v>25</v>
      </c>
      <c r="D311" s="9">
        <f>IF($I$304=0,0,D304/$I$304)</f>
        <v>0.85</v>
      </c>
      <c r="E311" s="9">
        <f>IF($I$304=0,0,E304/$I$304)</f>
        <v>0.05</v>
      </c>
      <c r="F311" s="9">
        <f>IF($I$304=0,0,F304/$I$304)</f>
        <v>0.075</v>
      </c>
      <c r="G311" s="9">
        <f>IF($I$304=0,0,G304/$I$304)</f>
        <v>0</v>
      </c>
      <c r="H311" s="9">
        <f>IF($I$304=0,0,H304/$I$304)</f>
        <v>0.025</v>
      </c>
      <c r="I311" s="9">
        <f>SUM(D311:H311)</f>
        <v>1</v>
      </c>
    </row>
    <row r="312" spans="1:9" ht="12.75">
      <c r="A312" s="58"/>
      <c r="B312" s="60"/>
      <c r="C312" s="8" t="s">
        <v>27</v>
      </c>
      <c r="D312" s="9">
        <f>IF($I$305=0,0,D305/$I$305)</f>
        <v>0.7840236686390533</v>
      </c>
      <c r="E312" s="9">
        <f>IF($I$305=0,0,E305/$I$305)</f>
        <v>0.11538461538461539</v>
      </c>
      <c r="F312" s="9">
        <f>IF($I$305=0,0,F305/$I$305)</f>
        <v>0.08875739644970414</v>
      </c>
      <c r="G312" s="9">
        <f>IF($I$305=0,0,G305/$I$305)</f>
        <v>0.008875739644970414</v>
      </c>
      <c r="H312" s="9">
        <f>IF($I$305=0,0,H305/$I$305)</f>
        <v>0.0029585798816568047</v>
      </c>
      <c r="I312" s="9">
        <f>SUM(D312:H312)</f>
        <v>1</v>
      </c>
    </row>
    <row r="314" spans="1:9" ht="12.75">
      <c r="A314" s="57" t="s">
        <v>277</v>
      </c>
      <c r="B314" s="57"/>
      <c r="C314" s="57"/>
      <c r="D314" s="57" t="s">
        <v>9</v>
      </c>
      <c r="E314" s="57"/>
      <c r="F314" s="57"/>
      <c r="G314" s="57"/>
      <c r="H314" s="57"/>
      <c r="I314" s="57"/>
    </row>
    <row r="315" spans="1:9" ht="12.75">
      <c r="A315" s="7" t="s">
        <v>11</v>
      </c>
      <c r="B315" s="7" t="s">
        <v>278</v>
      </c>
      <c r="C315" s="7" t="s">
        <v>13</v>
      </c>
      <c r="D315" s="11" t="s">
        <v>14</v>
      </c>
      <c r="E315" s="11" t="s">
        <v>15</v>
      </c>
      <c r="F315" s="11" t="s">
        <v>16</v>
      </c>
      <c r="G315" s="11" t="s">
        <v>17</v>
      </c>
      <c r="H315" s="11" t="s">
        <v>18</v>
      </c>
      <c r="I315" s="7" t="s">
        <v>279</v>
      </c>
    </row>
    <row r="316" spans="1:9" ht="12.75" customHeight="1">
      <c r="A316" s="58">
        <v>26</v>
      </c>
      <c r="B316" s="60" t="s">
        <v>306</v>
      </c>
      <c r="C316" s="8" t="s">
        <v>23</v>
      </c>
      <c r="D316" s="8">
        <f>SUM('Geral Simples'!D229:D230)</f>
        <v>32</v>
      </c>
      <c r="E316" s="8">
        <f>SUM('Geral Simples'!E229:E230)</f>
        <v>76</v>
      </c>
      <c r="F316" s="8">
        <f>SUM('Geral Simples'!F229:F230)</f>
        <v>132</v>
      </c>
      <c r="G316" s="8">
        <f>SUM('Geral Simples'!G229:G230)</f>
        <v>2</v>
      </c>
      <c r="H316" s="8">
        <f>SUM('Geral Simples'!H229:H230)</f>
        <v>4</v>
      </c>
      <c r="I316" s="8">
        <f>SUM(D316:H316)</f>
        <v>246</v>
      </c>
    </row>
    <row r="317" spans="1:9" ht="12.75">
      <c r="A317" s="58"/>
      <c r="B317" s="60"/>
      <c r="C317" s="8" t="s">
        <v>25</v>
      </c>
      <c r="D317" s="8">
        <f>'Geral Simples'!D231</f>
        <v>65</v>
      </c>
      <c r="E317" s="8">
        <f>'Geral Simples'!E231</f>
        <v>6</v>
      </c>
      <c r="F317" s="8">
        <f>'Geral Simples'!F231</f>
        <v>11</v>
      </c>
      <c r="G317" s="8">
        <f>'Geral Simples'!G231</f>
        <v>0</v>
      </c>
      <c r="H317" s="8">
        <f>'Geral Simples'!H231</f>
        <v>0</v>
      </c>
      <c r="I317" s="8">
        <f>SUM(D317:H317)</f>
        <v>82</v>
      </c>
    </row>
    <row r="318" spans="1:9" ht="12.75">
      <c r="A318" s="58"/>
      <c r="B318" s="60"/>
      <c r="C318" s="8" t="s">
        <v>27</v>
      </c>
      <c r="D318" s="8">
        <f>SUM('Geral Simples'!D232:D246)</f>
        <v>79</v>
      </c>
      <c r="E318" s="8">
        <f>SUM('Geral Simples'!E232:E246)</f>
        <v>41</v>
      </c>
      <c r="F318" s="8">
        <f>SUM('Geral Simples'!F232:F246)</f>
        <v>135</v>
      </c>
      <c r="G318" s="8">
        <f>SUM('Geral Simples'!G232:G246)</f>
        <v>1</v>
      </c>
      <c r="H318" s="8">
        <f>SUM('Geral Simples'!H232:H246)</f>
        <v>0</v>
      </c>
      <c r="I318" s="8">
        <f>SUM(D318:H318)</f>
        <v>256</v>
      </c>
    </row>
    <row r="319" spans="1:9" ht="12.75" hidden="1">
      <c r="A319" s="58"/>
      <c r="B319" s="60"/>
      <c r="C319" s="8" t="s">
        <v>279</v>
      </c>
      <c r="D319" s="12">
        <f>SUM(D316:D318)</f>
        <v>176</v>
      </c>
      <c r="E319" s="12">
        <f>SUM(E316:E318)</f>
        <v>123</v>
      </c>
      <c r="F319" s="12">
        <f>SUM(F316:F318)</f>
        <v>278</v>
      </c>
      <c r="G319" s="12">
        <f>SUM(G316:G318)</f>
        <v>3</v>
      </c>
      <c r="H319" s="12">
        <f>SUM(H316:H318)</f>
        <v>4</v>
      </c>
      <c r="I319" s="8">
        <f>SUM(D319:H319)</f>
        <v>584</v>
      </c>
    </row>
    <row r="320" spans="1:9" ht="12.75">
      <c r="A320" s="58"/>
      <c r="B320" s="60"/>
      <c r="C320" s="8" t="s">
        <v>279</v>
      </c>
      <c r="D320" s="12">
        <f aca="true" t="shared" si="41" ref="D320:I320">SUM(D316:D318)</f>
        <v>176</v>
      </c>
      <c r="E320" s="12">
        <f t="shared" si="41"/>
        <v>123</v>
      </c>
      <c r="F320" s="12">
        <f t="shared" si="41"/>
        <v>278</v>
      </c>
      <c r="G320" s="12">
        <f t="shared" si="41"/>
        <v>3</v>
      </c>
      <c r="H320" s="12">
        <f t="shared" si="41"/>
        <v>4</v>
      </c>
      <c r="I320" s="12">
        <f t="shared" si="41"/>
        <v>584</v>
      </c>
    </row>
    <row r="321" spans="1:9" ht="12.75">
      <c r="A321" s="58"/>
      <c r="B321" s="60"/>
      <c r="C321" s="8"/>
      <c r="D321" s="57" t="s">
        <v>281</v>
      </c>
      <c r="E321" s="57"/>
      <c r="F321" s="57"/>
      <c r="G321" s="57"/>
      <c r="H321" s="57"/>
      <c r="I321" s="57"/>
    </row>
    <row r="322" spans="1:9" ht="12.75">
      <c r="A322" s="58"/>
      <c r="B322" s="60"/>
      <c r="C322" s="7" t="s">
        <v>13</v>
      </c>
      <c r="D322" s="13" t="s">
        <v>14</v>
      </c>
      <c r="E322" s="13" t="s">
        <v>15</v>
      </c>
      <c r="F322" s="13" t="s">
        <v>16</v>
      </c>
      <c r="G322" s="13" t="s">
        <v>17</v>
      </c>
      <c r="H322" s="13" t="s">
        <v>18</v>
      </c>
      <c r="I322" s="7" t="s">
        <v>279</v>
      </c>
    </row>
    <row r="323" spans="1:9" ht="12.75">
      <c r="A323" s="58"/>
      <c r="B323" s="60"/>
      <c r="C323" s="8" t="s">
        <v>23</v>
      </c>
      <c r="D323" s="9">
        <f>IF($I$316=0,0,D316/$I$316)</f>
        <v>0.13008130081300814</v>
      </c>
      <c r="E323" s="9">
        <f>IF($I$316=0,0,E316/$I$316)</f>
        <v>0.3089430894308943</v>
      </c>
      <c r="F323" s="9">
        <f>IF($I$316=0,0,F316/$I$316)</f>
        <v>0.5365853658536586</v>
      </c>
      <c r="G323" s="9">
        <f>IF($I$316=0,0,G316/$I$316)</f>
        <v>0.008130081300813009</v>
      </c>
      <c r="H323" s="9">
        <f>IF($I$316=0,0,H316/$I$316)</f>
        <v>0.016260162601626018</v>
      </c>
      <c r="I323" s="9">
        <f>SUM(D323:H323)</f>
        <v>1.0000000000000002</v>
      </c>
    </row>
    <row r="324" spans="1:9" ht="12.75">
      <c r="A324" s="58"/>
      <c r="B324" s="60"/>
      <c r="C324" s="8" t="s">
        <v>25</v>
      </c>
      <c r="D324" s="9">
        <f>IF($I$317=0,0,D317/$I$317)</f>
        <v>0.7926829268292683</v>
      </c>
      <c r="E324" s="9">
        <f>IF($I$317=0,0,E317/$I$317)</f>
        <v>0.07317073170731707</v>
      </c>
      <c r="F324" s="9">
        <f>IF($I$317=0,0,F317/$I$317)</f>
        <v>0.13414634146341464</v>
      </c>
      <c r="G324" s="9">
        <f>IF($I$317=0,0,G317/$I$317)</f>
        <v>0</v>
      </c>
      <c r="H324" s="9">
        <f>IF($I$317=0,0,H317/$I$317)</f>
        <v>0</v>
      </c>
      <c r="I324" s="9">
        <f>SUM(D324:H324)</f>
        <v>1</v>
      </c>
    </row>
    <row r="325" spans="1:9" ht="12.75">
      <c r="A325" s="58"/>
      <c r="B325" s="60"/>
      <c r="C325" s="8" t="s">
        <v>27</v>
      </c>
      <c r="D325" s="9">
        <f>IF($I$318=0,0,D318/$I$318)</f>
        <v>0.30859375</v>
      </c>
      <c r="E325" s="9">
        <f>IF($I$318=0,0,E318/$I$318)</f>
        <v>0.16015625</v>
      </c>
      <c r="F325" s="9">
        <f>IF($I$318=0,0,F318/$I$318)</f>
        <v>0.52734375</v>
      </c>
      <c r="G325" s="9">
        <f>IF($I$318=0,0,G318/$I$318)</f>
        <v>0.00390625</v>
      </c>
      <c r="H325" s="9">
        <f>IF($I$318=0,0,H318/$I$318)</f>
        <v>0</v>
      </c>
      <c r="I325" s="9">
        <f>SUM(D325:H325)</f>
        <v>1</v>
      </c>
    </row>
    <row r="327" spans="1:9" ht="12.75">
      <c r="A327" s="57" t="s">
        <v>277</v>
      </c>
      <c r="B327" s="57"/>
      <c r="C327" s="57"/>
      <c r="D327" s="57" t="s">
        <v>9</v>
      </c>
      <c r="E327" s="57"/>
      <c r="F327" s="57"/>
      <c r="G327" s="57"/>
      <c r="H327" s="57"/>
      <c r="I327" s="57"/>
    </row>
    <row r="328" spans="1:9" ht="12.75">
      <c r="A328" s="7" t="s">
        <v>11</v>
      </c>
      <c r="B328" s="7" t="s">
        <v>278</v>
      </c>
      <c r="C328" s="7" t="s">
        <v>13</v>
      </c>
      <c r="D328" s="11" t="s">
        <v>14</v>
      </c>
      <c r="E328" s="11" t="s">
        <v>15</v>
      </c>
      <c r="F328" s="11" t="s">
        <v>16</v>
      </c>
      <c r="G328" s="11" t="s">
        <v>17</v>
      </c>
      <c r="H328" s="11" t="s">
        <v>18</v>
      </c>
      <c r="I328" s="7" t="s">
        <v>279</v>
      </c>
    </row>
    <row r="329" spans="1:9" ht="12.75" customHeight="1">
      <c r="A329" s="58">
        <v>27</v>
      </c>
      <c r="B329" s="60" t="s">
        <v>307</v>
      </c>
      <c r="C329" s="8" t="s">
        <v>25</v>
      </c>
      <c r="D329" s="8">
        <f>SUM('Geral Simples'!D247:D253)</f>
        <v>693</v>
      </c>
      <c r="E329" s="8">
        <f>SUM('Geral Simples'!E247:E253)</f>
        <v>76</v>
      </c>
      <c r="F329" s="8">
        <f>SUM('Geral Simples'!F247:F253)</f>
        <v>44</v>
      </c>
      <c r="G329" s="8">
        <f>SUM('Geral Simples'!G247:G253)</f>
        <v>11</v>
      </c>
      <c r="H329" s="8">
        <f>SUM('Geral Simples'!H247:H253)</f>
        <v>32</v>
      </c>
      <c r="I329" s="8">
        <f>SUM(D329:H329)</f>
        <v>856</v>
      </c>
    </row>
    <row r="330" spans="1:9" ht="12.75">
      <c r="A330" s="58"/>
      <c r="B330" s="60"/>
      <c r="C330" s="8" t="s">
        <v>279</v>
      </c>
      <c r="D330" s="12">
        <f>SUM(D329:D329)</f>
        <v>693</v>
      </c>
      <c r="E330" s="12">
        <f>SUM(E329:E329)</f>
        <v>76</v>
      </c>
      <c r="F330" s="12">
        <f>SUM(F329:F329)</f>
        <v>44</v>
      </c>
      <c r="G330" s="12">
        <f>SUM(G329:G329)</f>
        <v>11</v>
      </c>
      <c r="H330" s="12">
        <f>SUM(H329:H329)</f>
        <v>32</v>
      </c>
      <c r="I330" s="8">
        <f>SUM(D330:H330)</f>
        <v>856</v>
      </c>
    </row>
    <row r="331" spans="1:9" ht="12.75">
      <c r="A331" s="58"/>
      <c r="B331" s="60"/>
      <c r="C331" s="8"/>
      <c r="D331" s="57" t="s">
        <v>281</v>
      </c>
      <c r="E331" s="57"/>
      <c r="F331" s="57"/>
      <c r="G331" s="57"/>
      <c r="H331" s="57"/>
      <c r="I331" s="57"/>
    </row>
    <row r="332" spans="1:9" ht="12.75" hidden="1">
      <c r="A332" s="58"/>
      <c r="B332" s="60"/>
      <c r="C332" s="7" t="s">
        <v>13</v>
      </c>
      <c r="D332" s="13" t="s">
        <v>14</v>
      </c>
      <c r="E332" s="13" t="s">
        <v>15</v>
      </c>
      <c r="F332" s="13" t="s">
        <v>16</v>
      </c>
      <c r="G332" s="13" t="s">
        <v>17</v>
      </c>
      <c r="H332" s="13" t="s">
        <v>18</v>
      </c>
      <c r="I332" s="7" t="s">
        <v>279</v>
      </c>
    </row>
    <row r="333" spans="1:9" ht="12.75">
      <c r="A333" s="58"/>
      <c r="B333" s="60"/>
      <c r="C333" s="8" t="s">
        <v>25</v>
      </c>
      <c r="D333" s="9">
        <f>IF($I$329=0,0,D329/$I$329)</f>
        <v>0.8095794392523364</v>
      </c>
      <c r="E333" s="9">
        <f>IF($I$329=0,0,E329/$I$329)</f>
        <v>0.08878504672897196</v>
      </c>
      <c r="F333" s="9">
        <f>IF($I$329=0,0,F329/$I$329)</f>
        <v>0.0514018691588785</v>
      </c>
      <c r="G333" s="9">
        <f>IF($I$329=0,0,G329/$I$329)</f>
        <v>0.012850467289719626</v>
      </c>
      <c r="H333" s="9">
        <f>IF($I$329=0,0,H329/$I$329)</f>
        <v>0.037383177570093455</v>
      </c>
      <c r="I333" s="9">
        <f>SUM(D333:H333)</f>
        <v>0.9999999999999999</v>
      </c>
    </row>
    <row r="335" spans="1:9" ht="12.75">
      <c r="A335" s="57" t="s">
        <v>277</v>
      </c>
      <c r="B335" s="57"/>
      <c r="C335" s="57"/>
      <c r="D335" s="57" t="s">
        <v>9</v>
      </c>
      <c r="E335" s="57"/>
      <c r="F335" s="57"/>
      <c r="G335" s="57"/>
      <c r="H335" s="57"/>
      <c r="I335" s="57"/>
    </row>
    <row r="336" spans="1:9" ht="12.75">
      <c r="A336" s="7" t="s">
        <v>11</v>
      </c>
      <c r="B336" s="7" t="s">
        <v>278</v>
      </c>
      <c r="C336" s="7" t="s">
        <v>13</v>
      </c>
      <c r="D336" s="11" t="s">
        <v>14</v>
      </c>
      <c r="E336" s="11" t="s">
        <v>15</v>
      </c>
      <c r="F336" s="11" t="s">
        <v>16</v>
      </c>
      <c r="G336" s="11" t="s">
        <v>17</v>
      </c>
      <c r="H336" s="11" t="s">
        <v>18</v>
      </c>
      <c r="I336" s="7" t="s">
        <v>279</v>
      </c>
    </row>
    <row r="337" spans="1:9" ht="12.75" customHeight="1">
      <c r="A337" s="58">
        <v>28</v>
      </c>
      <c r="B337" s="60" t="s">
        <v>308</v>
      </c>
      <c r="C337" s="8" t="s">
        <v>25</v>
      </c>
      <c r="D337" s="8">
        <f>'Geral Simples'!D254</f>
        <v>23</v>
      </c>
      <c r="E337" s="8">
        <f>'Geral Simples'!E254</f>
        <v>0</v>
      </c>
      <c r="F337" s="8">
        <f>'Geral Simples'!F254</f>
        <v>5</v>
      </c>
      <c r="G337" s="8">
        <f>'Geral Simples'!G254</f>
        <v>0</v>
      </c>
      <c r="H337" s="8">
        <f>'Geral Simples'!H254</f>
        <v>0</v>
      </c>
      <c r="I337" s="8">
        <f>SUM(D337:H337)</f>
        <v>28</v>
      </c>
    </row>
    <row r="338" spans="1:9" ht="12.75" hidden="1">
      <c r="A338" s="58"/>
      <c r="B338" s="60"/>
      <c r="C338" s="8" t="s">
        <v>279</v>
      </c>
      <c r="D338" s="12">
        <f aca="true" t="shared" si="42" ref="D338:H339">SUM(D337:D337)</f>
        <v>23</v>
      </c>
      <c r="E338" s="12">
        <f t="shared" si="42"/>
        <v>0</v>
      </c>
      <c r="F338" s="12">
        <f t="shared" si="42"/>
        <v>5</v>
      </c>
      <c r="G338" s="12">
        <f t="shared" si="42"/>
        <v>0</v>
      </c>
      <c r="H338" s="12">
        <f t="shared" si="42"/>
        <v>0</v>
      </c>
      <c r="I338" s="8">
        <f>SUM(D338:H338)</f>
        <v>28</v>
      </c>
    </row>
    <row r="339" spans="1:9" ht="12.75">
      <c r="A339" s="58"/>
      <c r="B339" s="60"/>
      <c r="C339" s="8" t="s">
        <v>279</v>
      </c>
      <c r="D339" s="12">
        <f t="shared" si="42"/>
        <v>23</v>
      </c>
      <c r="E339" s="12">
        <f t="shared" si="42"/>
        <v>0</v>
      </c>
      <c r="F339" s="12">
        <f t="shared" si="42"/>
        <v>5</v>
      </c>
      <c r="G339" s="12">
        <f t="shared" si="42"/>
        <v>0</v>
      </c>
      <c r="H339" s="12">
        <f t="shared" si="42"/>
        <v>0</v>
      </c>
      <c r="I339" s="8">
        <f>SUM(D339:H339)</f>
        <v>28</v>
      </c>
    </row>
    <row r="340" spans="1:9" ht="12.75">
      <c r="A340" s="58"/>
      <c r="B340" s="60"/>
      <c r="C340" s="8"/>
      <c r="D340" s="57" t="s">
        <v>281</v>
      </c>
      <c r="E340" s="57"/>
      <c r="F340" s="57"/>
      <c r="G340" s="57"/>
      <c r="H340" s="57"/>
      <c r="I340" s="57"/>
    </row>
    <row r="341" spans="1:9" ht="12.75">
      <c r="A341" s="58"/>
      <c r="B341" s="60"/>
      <c r="C341" s="7" t="s">
        <v>13</v>
      </c>
      <c r="D341" s="13" t="s">
        <v>14</v>
      </c>
      <c r="E341" s="13" t="s">
        <v>15</v>
      </c>
      <c r="F341" s="13" t="s">
        <v>16</v>
      </c>
      <c r="G341" s="13" t="s">
        <v>17</v>
      </c>
      <c r="H341" s="13" t="s">
        <v>18</v>
      </c>
      <c r="I341" s="7" t="s">
        <v>279</v>
      </c>
    </row>
    <row r="342" spans="1:9" ht="12.75">
      <c r="A342" s="58"/>
      <c r="B342" s="60"/>
      <c r="C342" s="8" t="s">
        <v>25</v>
      </c>
      <c r="D342" s="9">
        <f>IF($I$337=0,0,D337/$I$337)</f>
        <v>0.8214285714285714</v>
      </c>
      <c r="E342" s="9">
        <f>IF($I$337=0,0,E337/$I$337)</f>
        <v>0</v>
      </c>
      <c r="F342" s="9">
        <f>IF($I$337=0,0,F337/$I$337)</f>
        <v>0.17857142857142858</v>
      </c>
      <c r="G342" s="9">
        <f>IF($I$337=0,0,G337/$I$337)</f>
        <v>0</v>
      </c>
      <c r="H342" s="9">
        <f>IF($I$337=0,0,H337/$I$337)</f>
        <v>0</v>
      </c>
      <c r="I342" s="9">
        <f>SUM(D342:H342)</f>
        <v>1</v>
      </c>
    </row>
    <row r="344" spans="1:9" ht="12.75">
      <c r="A344" s="57" t="s">
        <v>277</v>
      </c>
      <c r="B344" s="57"/>
      <c r="C344" s="57"/>
      <c r="D344" s="57" t="s">
        <v>9</v>
      </c>
      <c r="E344" s="57"/>
      <c r="F344" s="57"/>
      <c r="G344" s="57"/>
      <c r="H344" s="57"/>
      <c r="I344" s="57"/>
    </row>
    <row r="345" spans="1:9" ht="12.75">
      <c r="A345" s="7" t="s">
        <v>11</v>
      </c>
      <c r="B345" s="7" t="s">
        <v>278</v>
      </c>
      <c r="C345" s="7" t="s">
        <v>13</v>
      </c>
      <c r="D345" s="11" t="s">
        <v>14</v>
      </c>
      <c r="E345" s="11" t="s">
        <v>15</v>
      </c>
      <c r="F345" s="11" t="s">
        <v>16</v>
      </c>
      <c r="G345" s="11" t="s">
        <v>17</v>
      </c>
      <c r="H345" s="11" t="s">
        <v>18</v>
      </c>
      <c r="I345" s="7" t="s">
        <v>279</v>
      </c>
    </row>
    <row r="346" spans="1:9" ht="12.75" customHeight="1">
      <c r="A346" s="58">
        <v>29</v>
      </c>
      <c r="B346" s="60" t="s">
        <v>309</v>
      </c>
      <c r="C346" s="8" t="s">
        <v>25</v>
      </c>
      <c r="D346" s="8">
        <f>'Geral Simples'!D255</f>
        <v>2</v>
      </c>
      <c r="E346" s="8">
        <f>'Geral Simples'!E255</f>
        <v>0</v>
      </c>
      <c r="F346" s="8">
        <f>'Geral Simples'!F255</f>
        <v>3</v>
      </c>
      <c r="G346" s="8">
        <f>'Geral Simples'!G255</f>
        <v>1</v>
      </c>
      <c r="H346" s="8">
        <f>'Geral Simples'!H255</f>
        <v>0</v>
      </c>
      <c r="I346" s="8">
        <f>SUM(D346:H346)</f>
        <v>6</v>
      </c>
    </row>
    <row r="347" spans="1:9" ht="12.75">
      <c r="A347" s="58"/>
      <c r="B347" s="60"/>
      <c r="C347" s="8" t="s">
        <v>279</v>
      </c>
      <c r="D347" s="12">
        <f>SUM(D346:D346)</f>
        <v>2</v>
      </c>
      <c r="E347" s="12">
        <f>SUM(E346:E346)</f>
        <v>0</v>
      </c>
      <c r="F347" s="12">
        <f>SUM(F346:F346)</f>
        <v>3</v>
      </c>
      <c r="G347" s="12">
        <f>SUM(G346:G346)</f>
        <v>1</v>
      </c>
      <c r="H347" s="12">
        <f>SUM(H346:H346)</f>
        <v>0</v>
      </c>
      <c r="I347" s="8">
        <f>SUM(D347:H347)</f>
        <v>6</v>
      </c>
    </row>
    <row r="348" spans="1:9" ht="12.75">
      <c r="A348" s="58"/>
      <c r="B348" s="60"/>
      <c r="C348" s="8"/>
      <c r="D348" s="57" t="s">
        <v>281</v>
      </c>
      <c r="E348" s="57"/>
      <c r="F348" s="57"/>
      <c r="G348" s="57"/>
      <c r="H348" s="57"/>
      <c r="I348" s="57"/>
    </row>
    <row r="349" spans="1:9" ht="12.75">
      <c r="A349" s="58"/>
      <c r="B349" s="60"/>
      <c r="C349" s="7" t="s">
        <v>13</v>
      </c>
      <c r="D349" s="13" t="s">
        <v>14</v>
      </c>
      <c r="E349" s="13" t="s">
        <v>15</v>
      </c>
      <c r="F349" s="13" t="s">
        <v>16</v>
      </c>
      <c r="G349" s="13" t="s">
        <v>17</v>
      </c>
      <c r="H349" s="13" t="s">
        <v>18</v>
      </c>
      <c r="I349" s="7" t="s">
        <v>279</v>
      </c>
    </row>
    <row r="350" spans="1:9" ht="12.75">
      <c r="A350" s="58"/>
      <c r="B350" s="60"/>
      <c r="C350" s="8" t="s">
        <v>25</v>
      </c>
      <c r="D350" s="9">
        <f>IF($I$346=0,0,D346/$I$346)</f>
        <v>0.3333333333333333</v>
      </c>
      <c r="E350" s="9">
        <f>IF($I$346=0,0,E346/$I$346)</f>
        <v>0</v>
      </c>
      <c r="F350" s="9">
        <f>IF($I$346=0,0,F346/$I$346)</f>
        <v>0.5</v>
      </c>
      <c r="G350" s="9">
        <f>IF($I$346=0,0,G346/$I$346)</f>
        <v>0.16666666666666666</v>
      </c>
      <c r="H350" s="9">
        <f>IF($I$346=0,0,H346/$I$346)</f>
        <v>0</v>
      </c>
      <c r="I350" s="9">
        <f>SUM(D350:H350)</f>
        <v>0.9999999999999999</v>
      </c>
    </row>
    <row r="352" spans="1:9" ht="12.75">
      <c r="A352" s="57" t="s">
        <v>277</v>
      </c>
      <c r="B352" s="57"/>
      <c r="C352" s="57"/>
      <c r="D352" s="57" t="s">
        <v>9</v>
      </c>
      <c r="E352" s="57"/>
      <c r="F352" s="57"/>
      <c r="G352" s="57"/>
      <c r="H352" s="57"/>
      <c r="I352" s="57"/>
    </row>
    <row r="353" spans="1:9" ht="12.75">
      <c r="A353" s="7" t="s">
        <v>11</v>
      </c>
      <c r="B353" s="7" t="s">
        <v>278</v>
      </c>
      <c r="C353" s="7" t="s">
        <v>13</v>
      </c>
      <c r="D353" s="11" t="s">
        <v>14</v>
      </c>
      <c r="E353" s="11" t="s">
        <v>15</v>
      </c>
      <c r="F353" s="11" t="s">
        <v>16</v>
      </c>
      <c r="G353" s="11" t="s">
        <v>17</v>
      </c>
      <c r="H353" s="11" t="s">
        <v>18</v>
      </c>
      <c r="I353" s="7" t="s">
        <v>279</v>
      </c>
    </row>
    <row r="354" spans="1:9" ht="12.75" customHeight="1">
      <c r="A354" s="58">
        <v>30</v>
      </c>
      <c r="B354" s="60" t="s">
        <v>310</v>
      </c>
      <c r="C354" s="8" t="s">
        <v>23</v>
      </c>
      <c r="D354" s="8">
        <f>'Geral Simples'!D256</f>
        <v>1</v>
      </c>
      <c r="E354" s="8">
        <f>'Geral Simples'!E256</f>
        <v>50</v>
      </c>
      <c r="F354" s="8">
        <f>'Geral Simples'!F256</f>
        <v>9</v>
      </c>
      <c r="G354" s="8">
        <f>'Geral Simples'!G256</f>
        <v>3</v>
      </c>
      <c r="H354" s="8">
        <f>'Geral Simples'!H256</f>
        <v>1</v>
      </c>
      <c r="I354" s="8">
        <f>SUM(D354:H354)</f>
        <v>64</v>
      </c>
    </row>
    <row r="355" spans="1:9" ht="12.75">
      <c r="A355" s="58"/>
      <c r="B355" s="60"/>
      <c r="C355" s="8" t="s">
        <v>25</v>
      </c>
      <c r="D355" s="8">
        <f>'Geral Simples'!D257</f>
        <v>30</v>
      </c>
      <c r="E355" s="8">
        <f>'Geral Simples'!E257</f>
        <v>15</v>
      </c>
      <c r="F355" s="8">
        <f>'Geral Simples'!F257</f>
        <v>0</v>
      </c>
      <c r="G355" s="8">
        <f>'Geral Simples'!G257</f>
        <v>2</v>
      </c>
      <c r="H355" s="8">
        <f>'Geral Simples'!H257</f>
        <v>6</v>
      </c>
      <c r="I355" s="8">
        <f>SUM(D355:H355)</f>
        <v>53</v>
      </c>
    </row>
    <row r="356" spans="1:9" ht="12.75">
      <c r="A356" s="58"/>
      <c r="B356" s="60"/>
      <c r="C356" s="8" t="s">
        <v>27</v>
      </c>
      <c r="D356" s="8">
        <f>SUM('Geral Simples'!D258:D263)</f>
        <v>89</v>
      </c>
      <c r="E356" s="8">
        <f>SUM('Geral Simples'!E258:E263)</f>
        <v>203</v>
      </c>
      <c r="F356" s="8">
        <f>SUM('Geral Simples'!F258:F263)</f>
        <v>43</v>
      </c>
      <c r="G356" s="8">
        <f>SUM('Geral Simples'!G258:G263)</f>
        <v>1</v>
      </c>
      <c r="H356" s="8">
        <f>SUM('Geral Simples'!H258:H263)</f>
        <v>5</v>
      </c>
      <c r="I356" s="8">
        <f>SUM(D356:H356)</f>
        <v>341</v>
      </c>
    </row>
    <row r="357" spans="1:9" ht="12.75" hidden="1">
      <c r="A357" s="58"/>
      <c r="B357" s="60"/>
      <c r="C357" s="8" t="s">
        <v>279</v>
      </c>
      <c r="D357" s="12">
        <f>SUM(D354:D356)</f>
        <v>120</v>
      </c>
      <c r="E357" s="12">
        <f>SUM(E354:E356)</f>
        <v>268</v>
      </c>
      <c r="F357" s="12">
        <f>SUM(F354:F356)</f>
        <v>52</v>
      </c>
      <c r="G357" s="12">
        <f>SUM(G354:G356)</f>
        <v>6</v>
      </c>
      <c r="H357" s="12">
        <f>SUM(H354:H356)</f>
        <v>12</v>
      </c>
      <c r="I357" s="8">
        <f>SUM(D357:H357)</f>
        <v>458</v>
      </c>
    </row>
    <row r="358" spans="1:9" ht="12.75">
      <c r="A358" s="58"/>
      <c r="B358" s="60"/>
      <c r="C358" s="8" t="s">
        <v>279</v>
      </c>
      <c r="D358" s="12">
        <f aca="true" t="shared" si="43" ref="D358:I358">SUM(D354:D356)</f>
        <v>120</v>
      </c>
      <c r="E358" s="12">
        <f t="shared" si="43"/>
        <v>268</v>
      </c>
      <c r="F358" s="12">
        <f t="shared" si="43"/>
        <v>52</v>
      </c>
      <c r="G358" s="12">
        <f t="shared" si="43"/>
        <v>6</v>
      </c>
      <c r="H358" s="12">
        <f t="shared" si="43"/>
        <v>12</v>
      </c>
      <c r="I358" s="12">
        <f t="shared" si="43"/>
        <v>458</v>
      </c>
    </row>
    <row r="359" spans="1:9" ht="12.75">
      <c r="A359" s="58"/>
      <c r="B359" s="60"/>
      <c r="C359" s="8"/>
      <c r="D359" s="57" t="s">
        <v>281</v>
      </c>
      <c r="E359" s="57"/>
      <c r="F359" s="57"/>
      <c r="G359" s="57"/>
      <c r="H359" s="57"/>
      <c r="I359" s="57"/>
    </row>
    <row r="360" spans="1:9" ht="12.75">
      <c r="A360" s="58"/>
      <c r="B360" s="60"/>
      <c r="C360" s="7" t="s">
        <v>13</v>
      </c>
      <c r="D360" s="13" t="s">
        <v>14</v>
      </c>
      <c r="E360" s="13" t="s">
        <v>15</v>
      </c>
      <c r="F360" s="13" t="s">
        <v>16</v>
      </c>
      <c r="G360" s="13" t="s">
        <v>17</v>
      </c>
      <c r="H360" s="13" t="s">
        <v>18</v>
      </c>
      <c r="I360" s="7" t="s">
        <v>279</v>
      </c>
    </row>
    <row r="361" spans="1:9" ht="12.75">
      <c r="A361" s="58"/>
      <c r="B361" s="60"/>
      <c r="C361" s="8" t="s">
        <v>23</v>
      </c>
      <c r="D361" s="9">
        <f>IF($I$354=0,0,D354/$I$354)</f>
        <v>0.015625</v>
      </c>
      <c r="E361" s="9">
        <f>IF($I$354=0,0,E354/$I$354)</f>
        <v>0.78125</v>
      </c>
      <c r="F361" s="9">
        <f>IF($I$354=0,0,F354/$I$354)</f>
        <v>0.140625</v>
      </c>
      <c r="G361" s="9">
        <f>IF($I$354=0,0,G354/$I$354)</f>
        <v>0.046875</v>
      </c>
      <c r="H361" s="9">
        <f>IF($I$354=0,0,H354/$I$354)</f>
        <v>0.015625</v>
      </c>
      <c r="I361" s="9">
        <f>SUM(D361:H361)</f>
        <v>1</v>
      </c>
    </row>
    <row r="362" spans="1:9" ht="12.75">
      <c r="A362" s="58"/>
      <c r="B362" s="60"/>
      <c r="C362" s="8" t="s">
        <v>25</v>
      </c>
      <c r="D362" s="9">
        <f>IF($I$355=0,0,D355/$I$355)</f>
        <v>0.5660377358490566</v>
      </c>
      <c r="E362" s="9">
        <f>IF($I$355=0,0,E355/$I$355)</f>
        <v>0.2830188679245283</v>
      </c>
      <c r="F362" s="9">
        <f>IF($I$355=0,0,F355/$I$355)</f>
        <v>0</v>
      </c>
      <c r="G362" s="9">
        <f>IF($I$355=0,0,G355/$I$355)</f>
        <v>0.03773584905660377</v>
      </c>
      <c r="H362" s="9">
        <f>IF($I$355=0,0,H355/$I$355)</f>
        <v>0.11320754716981132</v>
      </c>
      <c r="I362" s="9">
        <f>SUM(D362:H362)</f>
        <v>1</v>
      </c>
    </row>
    <row r="363" spans="1:9" ht="12.75">
      <c r="A363" s="58"/>
      <c r="B363" s="60"/>
      <c r="C363" s="8" t="s">
        <v>27</v>
      </c>
      <c r="D363" s="9">
        <f>IF($I$356=0,0,D356/$I$356)</f>
        <v>0.26099706744868034</v>
      </c>
      <c r="E363" s="9">
        <f>IF($I$356=0,0,E356/$I$356)</f>
        <v>0.5953079178885631</v>
      </c>
      <c r="F363" s="9">
        <f>IF($I$356=0,0,F356/$I$356)</f>
        <v>0.12609970674486803</v>
      </c>
      <c r="G363" s="9">
        <f>IF($I$356=0,0,G356/$I$356)</f>
        <v>0.002932551319648094</v>
      </c>
      <c r="H363" s="9">
        <f>IF($I$356=0,0,H356/$I$356)</f>
        <v>0.01466275659824047</v>
      </c>
      <c r="I363" s="9">
        <f>SUM(D363:H363)</f>
        <v>1</v>
      </c>
    </row>
    <row r="365" spans="1:9" ht="12.75">
      <c r="A365" s="57" t="s">
        <v>277</v>
      </c>
      <c r="B365" s="57"/>
      <c r="C365" s="57"/>
      <c r="D365" s="57" t="s">
        <v>9</v>
      </c>
      <c r="E365" s="57"/>
      <c r="F365" s="57"/>
      <c r="G365" s="57"/>
      <c r="H365" s="57"/>
      <c r="I365" s="57"/>
    </row>
    <row r="366" spans="1:9" ht="12.75">
      <c r="A366" s="7" t="s">
        <v>11</v>
      </c>
      <c r="B366" s="7" t="s">
        <v>278</v>
      </c>
      <c r="C366" s="7" t="s">
        <v>13</v>
      </c>
      <c r="D366" s="11" t="s">
        <v>14</v>
      </c>
      <c r="E366" s="11" t="s">
        <v>15</v>
      </c>
      <c r="F366" s="11" t="s">
        <v>16</v>
      </c>
      <c r="G366" s="11" t="s">
        <v>17</v>
      </c>
      <c r="H366" s="11" t="s">
        <v>18</v>
      </c>
      <c r="I366" s="7" t="s">
        <v>279</v>
      </c>
    </row>
    <row r="367" spans="1:9" ht="12.75" customHeight="1">
      <c r="A367" s="58">
        <v>31</v>
      </c>
      <c r="B367" s="59" t="s">
        <v>322</v>
      </c>
      <c r="C367" s="48" t="s">
        <v>27</v>
      </c>
      <c r="D367" s="8">
        <f>'Geral Simples'!D263</f>
        <v>67</v>
      </c>
      <c r="E367" s="8">
        <f>'Geral Simples'!E263</f>
        <v>45</v>
      </c>
      <c r="F367" s="8">
        <f>'Geral Simples'!F263</f>
        <v>21</v>
      </c>
      <c r="G367" s="8">
        <f>'Geral Simples'!G263</f>
        <v>1</v>
      </c>
      <c r="H367" s="8">
        <f>'Geral Simples'!H263</f>
        <v>2</v>
      </c>
      <c r="I367" s="8">
        <f>SUM(D367:H367)</f>
        <v>136</v>
      </c>
    </row>
    <row r="368" spans="1:9" ht="12.75" hidden="1">
      <c r="A368" s="58"/>
      <c r="B368" s="60"/>
      <c r="C368" s="8" t="s">
        <v>279</v>
      </c>
      <c r="D368" s="12">
        <f>SUM(D367:D367)</f>
        <v>67</v>
      </c>
      <c r="E368" s="12">
        <f>SUM(E367:E367)</f>
        <v>45</v>
      </c>
      <c r="F368" s="12">
        <f>SUM(F367:F367)</f>
        <v>21</v>
      </c>
      <c r="G368" s="12">
        <f>SUM(G367:G367)</f>
        <v>1</v>
      </c>
      <c r="H368" s="12">
        <f>SUM(H367:H367)</f>
        <v>2</v>
      </c>
      <c r="I368" s="8">
        <f>SUM(D368:H368)</f>
        <v>136</v>
      </c>
    </row>
    <row r="369" spans="1:9" ht="12.75">
      <c r="A369" s="58"/>
      <c r="B369" s="60"/>
      <c r="C369" s="8"/>
      <c r="D369" s="57" t="s">
        <v>281</v>
      </c>
      <c r="E369" s="57"/>
      <c r="F369" s="57"/>
      <c r="G369" s="57"/>
      <c r="H369" s="57"/>
      <c r="I369" s="57"/>
    </row>
    <row r="370" spans="1:9" ht="12.75">
      <c r="A370" s="58"/>
      <c r="B370" s="60"/>
      <c r="C370" s="7" t="s">
        <v>13</v>
      </c>
      <c r="D370" s="13" t="s">
        <v>14</v>
      </c>
      <c r="E370" s="13" t="s">
        <v>15</v>
      </c>
      <c r="F370" s="13" t="s">
        <v>16</v>
      </c>
      <c r="G370" s="13" t="s">
        <v>17</v>
      </c>
      <c r="H370" s="13" t="s">
        <v>18</v>
      </c>
      <c r="I370" s="7" t="s">
        <v>279</v>
      </c>
    </row>
    <row r="371" spans="1:9" ht="12.75">
      <c r="A371" s="58"/>
      <c r="B371" s="60"/>
      <c r="C371" s="48" t="s">
        <v>27</v>
      </c>
      <c r="D371" s="9">
        <f>IF($I$367=0,0,D367/$I$367)</f>
        <v>0.49264705882352944</v>
      </c>
      <c r="E371" s="9">
        <f>IF($I$367=0,0,E367/$I$367)</f>
        <v>0.33088235294117646</v>
      </c>
      <c r="F371" s="9">
        <f>IF($I$367=0,0,F367/$I$367)</f>
        <v>0.15441176470588236</v>
      </c>
      <c r="G371" s="9">
        <f>IF($I$367=0,0,G367/$I$367)</f>
        <v>0.007352941176470588</v>
      </c>
      <c r="H371" s="9">
        <f>IF($I$367=0,0,H367/$I$367)</f>
        <v>0.014705882352941176</v>
      </c>
      <c r="I371" s="9">
        <f>SUM(D371:H371)</f>
        <v>0.9999999999999999</v>
      </c>
    </row>
    <row r="375" ht="12.75" customHeight="1"/>
    <row r="376" ht="12.75" hidden="1"/>
    <row r="383" ht="12.75" customHeight="1"/>
    <row r="386" ht="12.75" hidden="1"/>
    <row r="395" ht="12.75" customHeight="1"/>
    <row r="398" ht="12.75" hidden="1"/>
  </sheetData>
  <sheetProtection sheet="1"/>
  <mergeCells count="160">
    <mergeCell ref="A1:I1"/>
    <mergeCell ref="A2:I2"/>
    <mergeCell ref="A4:I4"/>
    <mergeCell ref="A6:I6"/>
    <mergeCell ref="A7:I7"/>
    <mergeCell ref="A13:C13"/>
    <mergeCell ref="D13:I13"/>
    <mergeCell ref="A15:A23"/>
    <mergeCell ref="B15:B23"/>
    <mergeCell ref="D19:I19"/>
    <mergeCell ref="A25:C25"/>
    <mergeCell ref="D25:I25"/>
    <mergeCell ref="A27:A35"/>
    <mergeCell ref="B27:B35"/>
    <mergeCell ref="D31:I31"/>
    <mergeCell ref="A37:C37"/>
    <mergeCell ref="D37:I37"/>
    <mergeCell ref="A39:A44"/>
    <mergeCell ref="B39:B44"/>
    <mergeCell ref="D42:I42"/>
    <mergeCell ref="A46:C46"/>
    <mergeCell ref="D46:I46"/>
    <mergeCell ref="A48:A53"/>
    <mergeCell ref="B48:B53"/>
    <mergeCell ref="D51:I51"/>
    <mergeCell ref="A55:C55"/>
    <mergeCell ref="D55:I55"/>
    <mergeCell ref="A57:A66"/>
    <mergeCell ref="B57:B66"/>
    <mergeCell ref="D62:I62"/>
    <mergeCell ref="A68:C68"/>
    <mergeCell ref="D68:I68"/>
    <mergeCell ref="A70:A79"/>
    <mergeCell ref="B70:B79"/>
    <mergeCell ref="D75:I75"/>
    <mergeCell ref="A81:C81"/>
    <mergeCell ref="D81:I81"/>
    <mergeCell ref="A83:A92"/>
    <mergeCell ref="B83:B92"/>
    <mergeCell ref="D88:I88"/>
    <mergeCell ref="A94:C94"/>
    <mergeCell ref="D94:I94"/>
    <mergeCell ref="A96:A105"/>
    <mergeCell ref="B96:B105"/>
    <mergeCell ref="D101:I101"/>
    <mergeCell ref="A107:C107"/>
    <mergeCell ref="D107:I107"/>
    <mergeCell ref="A109:A118"/>
    <mergeCell ref="B109:B118"/>
    <mergeCell ref="D114:I114"/>
    <mergeCell ref="A120:C120"/>
    <mergeCell ref="D120:I120"/>
    <mergeCell ref="A122:A131"/>
    <mergeCell ref="B122:B131"/>
    <mergeCell ref="D127:I127"/>
    <mergeCell ref="A133:C133"/>
    <mergeCell ref="D133:I133"/>
    <mergeCell ref="A135:A144"/>
    <mergeCell ref="B135:B144"/>
    <mergeCell ref="D140:I140"/>
    <mergeCell ref="A146:C146"/>
    <mergeCell ref="D146:I146"/>
    <mergeCell ref="A148:A157"/>
    <mergeCell ref="B148:B157"/>
    <mergeCell ref="D153:I153"/>
    <mergeCell ref="A159:C159"/>
    <mergeCell ref="D159:I159"/>
    <mergeCell ref="A161:A170"/>
    <mergeCell ref="B161:B170"/>
    <mergeCell ref="D166:I166"/>
    <mergeCell ref="A172:C172"/>
    <mergeCell ref="D172:I172"/>
    <mergeCell ref="A174:A183"/>
    <mergeCell ref="B174:B183"/>
    <mergeCell ref="D179:I179"/>
    <mergeCell ref="A185:C185"/>
    <mergeCell ref="D185:I185"/>
    <mergeCell ref="A187:A196"/>
    <mergeCell ref="B187:B196"/>
    <mergeCell ref="D192:I192"/>
    <mergeCell ref="A198:C198"/>
    <mergeCell ref="D198:I198"/>
    <mergeCell ref="A200:A209"/>
    <mergeCell ref="B200:B209"/>
    <mergeCell ref="D205:I205"/>
    <mergeCell ref="A211:C211"/>
    <mergeCell ref="D211:I211"/>
    <mergeCell ref="A213:A222"/>
    <mergeCell ref="B213:B222"/>
    <mergeCell ref="D218:I218"/>
    <mergeCell ref="A224:C224"/>
    <mergeCell ref="D224:I224"/>
    <mergeCell ref="A226:A235"/>
    <mergeCell ref="B226:B235"/>
    <mergeCell ref="D231:I231"/>
    <mergeCell ref="A237:C237"/>
    <mergeCell ref="D237:I237"/>
    <mergeCell ref="A239:A247"/>
    <mergeCell ref="B239:B247"/>
    <mergeCell ref="D243:I243"/>
    <mergeCell ref="A249:C249"/>
    <mergeCell ref="D249:I249"/>
    <mergeCell ref="A251:A255"/>
    <mergeCell ref="B251:B255"/>
    <mergeCell ref="D253:I253"/>
    <mergeCell ref="A257:C257"/>
    <mergeCell ref="D257:I257"/>
    <mergeCell ref="A259:A264"/>
    <mergeCell ref="B259:B264"/>
    <mergeCell ref="D262:I262"/>
    <mergeCell ref="A266:C266"/>
    <mergeCell ref="D266:I266"/>
    <mergeCell ref="A268:A273"/>
    <mergeCell ref="B268:B273"/>
    <mergeCell ref="D271:I271"/>
    <mergeCell ref="A275:C275"/>
    <mergeCell ref="D275:I275"/>
    <mergeCell ref="A277:A286"/>
    <mergeCell ref="B277:B286"/>
    <mergeCell ref="D282:I282"/>
    <mergeCell ref="A288:C288"/>
    <mergeCell ref="D288:I288"/>
    <mergeCell ref="A290:A299"/>
    <mergeCell ref="B290:B299"/>
    <mergeCell ref="D295:I295"/>
    <mergeCell ref="A301:C301"/>
    <mergeCell ref="D301:I301"/>
    <mergeCell ref="A303:A312"/>
    <mergeCell ref="B303:B312"/>
    <mergeCell ref="D308:I308"/>
    <mergeCell ref="A314:C314"/>
    <mergeCell ref="D314:I314"/>
    <mergeCell ref="A316:A325"/>
    <mergeCell ref="B316:B325"/>
    <mergeCell ref="D321:I321"/>
    <mergeCell ref="A327:C327"/>
    <mergeCell ref="D327:I327"/>
    <mergeCell ref="A329:A333"/>
    <mergeCell ref="B329:B333"/>
    <mergeCell ref="D331:I331"/>
    <mergeCell ref="A335:C335"/>
    <mergeCell ref="D335:I335"/>
    <mergeCell ref="A337:A342"/>
    <mergeCell ref="B337:B342"/>
    <mergeCell ref="D340:I340"/>
    <mergeCell ref="A344:C344"/>
    <mergeCell ref="D344:I344"/>
    <mergeCell ref="A346:A350"/>
    <mergeCell ref="B346:B350"/>
    <mergeCell ref="D348:I348"/>
    <mergeCell ref="A365:C365"/>
    <mergeCell ref="D365:I365"/>
    <mergeCell ref="A367:A371"/>
    <mergeCell ref="B367:B371"/>
    <mergeCell ref="D369:I369"/>
    <mergeCell ref="A352:C352"/>
    <mergeCell ref="D352:I352"/>
    <mergeCell ref="A354:A363"/>
    <mergeCell ref="B354:B363"/>
    <mergeCell ref="D359:I359"/>
  </mergeCells>
  <printOptions horizontalCentered="1"/>
  <pageMargins left="0.7875" right="0.7875" top="0.9840277777777777" bottom="0.9840277777777777" header="0.5118055555555555" footer="0.5118055555555555"/>
  <pageSetup fitToHeight="8" fitToWidth="1" horizontalDpi="300" verticalDpi="300" orientation="portrait" paperSize="9"/>
  <ignoredErrors>
    <ignoredError sqref="G2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5.140625" style="0" customWidth="1"/>
    <col min="3" max="3" width="25.140625" style="0" customWidth="1"/>
    <col min="4" max="4" width="11.00390625" style="0" customWidth="1"/>
    <col min="5" max="5" width="11.421875" style="0" customWidth="1"/>
    <col min="6" max="6" width="11.57421875" style="0" customWidth="1"/>
    <col min="7" max="7" width="11.00390625" style="0" customWidth="1"/>
    <col min="8" max="8" width="10.7109375" style="0" customWidth="1"/>
    <col min="9" max="9" width="10.8515625" style="0" customWidth="1"/>
  </cols>
  <sheetData>
    <row r="1" spans="1:11" ht="12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1"/>
      <c r="K1" s="1"/>
    </row>
    <row r="2" spans="1:11" ht="12.7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61" t="s">
        <v>311</v>
      </c>
      <c r="B6" s="61"/>
      <c r="C6" s="61"/>
      <c r="D6" s="61"/>
      <c r="E6" s="61"/>
      <c r="F6" s="61"/>
      <c r="G6" s="61"/>
      <c r="H6" s="61"/>
      <c r="I6" s="61"/>
      <c r="J6" s="1"/>
      <c r="K6" s="1"/>
    </row>
    <row r="7" spans="1:11" ht="12.75">
      <c r="A7" s="62" t="s">
        <v>323</v>
      </c>
      <c r="B7" s="62"/>
      <c r="C7" s="62"/>
      <c r="D7" s="62"/>
      <c r="E7" s="62"/>
      <c r="F7" s="62"/>
      <c r="G7" s="62"/>
      <c r="H7" s="62"/>
      <c r="I7" s="62"/>
      <c r="J7" s="10"/>
      <c r="K7" s="10"/>
    </row>
    <row r="8" spans="1:11" ht="12.75">
      <c r="A8" s="2" t="s">
        <v>4</v>
      </c>
      <c r="B8" s="3"/>
      <c r="C8" s="3"/>
      <c r="D8" s="3"/>
      <c r="E8" s="3"/>
      <c r="F8" s="3"/>
      <c r="G8" s="3"/>
      <c r="H8" s="3"/>
      <c r="I8" s="4" t="s">
        <v>312</v>
      </c>
      <c r="K8" s="3"/>
    </row>
    <row r="9" spans="1:11" ht="12.75">
      <c r="A9" s="5" t="s">
        <v>5</v>
      </c>
      <c r="B9" s="5"/>
      <c r="C9" s="5"/>
      <c r="D9" s="5"/>
      <c r="E9" s="5"/>
      <c r="F9" s="5"/>
      <c r="G9" s="5"/>
      <c r="H9" s="3" t="s">
        <v>313</v>
      </c>
      <c r="I9" s="40">
        <v>10.4715</v>
      </c>
      <c r="K9" s="3"/>
    </row>
    <row r="10" spans="1:11" ht="12.75">
      <c r="A10" s="5" t="s">
        <v>6</v>
      </c>
      <c r="B10" s="5"/>
      <c r="C10" s="5"/>
      <c r="D10" s="5"/>
      <c r="E10" s="5"/>
      <c r="F10" s="5"/>
      <c r="G10" s="5"/>
      <c r="H10" s="3" t="s">
        <v>314</v>
      </c>
      <c r="I10" s="40">
        <v>1.5128</v>
      </c>
      <c r="K10" s="3"/>
    </row>
    <row r="11" spans="1:11" ht="12.75">
      <c r="A11" s="5" t="s">
        <v>7</v>
      </c>
      <c r="B11" s="5"/>
      <c r="C11" s="5"/>
      <c r="D11" s="5"/>
      <c r="E11" s="5"/>
      <c r="F11" s="5"/>
      <c r="G11" s="5"/>
      <c r="H11" s="3" t="s">
        <v>315</v>
      </c>
      <c r="I11" s="40">
        <v>0.15</v>
      </c>
      <c r="K11" s="3"/>
    </row>
    <row r="12" spans="1:11" ht="12.75">
      <c r="A12" s="5"/>
      <c r="B12" s="5"/>
      <c r="C12" s="5"/>
      <c r="D12" s="5"/>
      <c r="E12" s="5"/>
      <c r="F12" s="5"/>
      <c r="G12" s="5"/>
      <c r="H12" s="3"/>
      <c r="I12" s="15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2" ht="12.75" customHeight="1">
      <c r="A14" s="3"/>
      <c r="B14" s="66" t="s">
        <v>316</v>
      </c>
      <c r="C14" s="66"/>
      <c r="D14" s="65" t="s">
        <v>14</v>
      </c>
      <c r="E14" s="65" t="s">
        <v>15</v>
      </c>
      <c r="F14" s="65" t="s">
        <v>16</v>
      </c>
      <c r="G14" s="65" t="s">
        <v>17</v>
      </c>
      <c r="H14" s="65" t="s">
        <v>18</v>
      </c>
      <c r="I14" s="66" t="s">
        <v>317</v>
      </c>
      <c r="J14" s="16"/>
      <c r="K14" s="3"/>
      <c r="L14" s="17"/>
    </row>
    <row r="15" spans="1:12" ht="12.75">
      <c r="A15" s="3"/>
      <c r="B15" s="66"/>
      <c r="C15" s="66"/>
      <c r="D15" s="65"/>
      <c r="E15" s="65"/>
      <c r="F15" s="65"/>
      <c r="G15" s="65"/>
      <c r="H15" s="65"/>
      <c r="I15" s="66"/>
      <c r="J15" s="3"/>
      <c r="K15" s="3"/>
      <c r="L15" s="17"/>
    </row>
    <row r="16" spans="1:11" ht="12.75">
      <c r="A16" s="3"/>
      <c r="B16" s="67" t="s">
        <v>23</v>
      </c>
      <c r="C16" s="67"/>
      <c r="D16" s="41">
        <f>'Geral Simples'!D267*Docente</f>
        <v>2795.8905</v>
      </c>
      <c r="E16" s="41">
        <f>'Geral Simples'!E267*Docente</f>
        <v>9675.666000000001</v>
      </c>
      <c r="F16" s="41">
        <f>'Geral Simples'!F267*Docente</f>
        <v>8984.547</v>
      </c>
      <c r="G16" s="41">
        <f>'Geral Simples'!G267*Docente</f>
        <v>230.37300000000002</v>
      </c>
      <c r="H16" s="41">
        <f>'Geral Simples'!H267*Docente</f>
        <v>387.44550000000004</v>
      </c>
      <c r="I16" s="41">
        <f>SUM(D16:H16)</f>
        <v>22073.922000000002</v>
      </c>
      <c r="J16" s="3"/>
      <c r="K16" s="3"/>
    </row>
    <row r="17" spans="1:11" ht="12.75">
      <c r="A17" s="3"/>
      <c r="B17" s="67" t="s">
        <v>274</v>
      </c>
      <c r="C17" s="67"/>
      <c r="D17" s="41">
        <f>'Geral Simples'!D268*TA</f>
        <v>3249.4944</v>
      </c>
      <c r="E17" s="41">
        <f>'Geral Simples'!E268*TA</f>
        <v>341.89279999999997</v>
      </c>
      <c r="F17" s="41">
        <f>'Geral Simples'!F268*TA</f>
        <v>470.4808</v>
      </c>
      <c r="G17" s="41">
        <f>'Geral Simples'!G268*TA</f>
        <v>46.8968</v>
      </c>
      <c r="H17" s="41">
        <f>'Geral Simples'!H268*TA</f>
        <v>107.4088</v>
      </c>
      <c r="I17" s="41">
        <f>SUM(D17:H17)</f>
        <v>4216.1736</v>
      </c>
      <c r="J17" s="3"/>
      <c r="K17" s="3"/>
    </row>
    <row r="18" spans="1:11" ht="12.75">
      <c r="A18" s="3"/>
      <c r="B18" s="68" t="s">
        <v>27</v>
      </c>
      <c r="C18" s="68"/>
      <c r="D18" s="42">
        <f>'Geral Simples'!D269*Discente</f>
        <v>330.75</v>
      </c>
      <c r="E18" s="42">
        <f>'Geral Simples'!E269*Discente</f>
        <v>204.75</v>
      </c>
      <c r="F18" s="42">
        <f>'Geral Simples'!F269*Discente</f>
        <v>184.2</v>
      </c>
      <c r="G18" s="42">
        <f>'Geral Simples'!G269*Discente</f>
        <v>2.1</v>
      </c>
      <c r="H18" s="42">
        <f>'Geral Simples'!H269*Discente</f>
        <v>3.15</v>
      </c>
      <c r="I18" s="42">
        <f>SUM(D18:H18)</f>
        <v>724.95</v>
      </c>
      <c r="J18" s="3"/>
      <c r="K18" s="3"/>
    </row>
    <row r="19" spans="1:11" ht="12.75">
      <c r="A19" s="3"/>
      <c r="B19" s="64" t="s">
        <v>318</v>
      </c>
      <c r="C19" s="64"/>
      <c r="D19" s="43">
        <f>SUM(D16:D18)</f>
        <v>6376.1349</v>
      </c>
      <c r="E19" s="43">
        <f>SUM(E16:E18)</f>
        <v>10222.3088</v>
      </c>
      <c r="F19" s="43">
        <f>SUM(F16:F18)</f>
        <v>9639.2278</v>
      </c>
      <c r="G19" s="44">
        <f>SUM(G16:G18)</f>
        <v>279.36980000000005</v>
      </c>
      <c r="H19" s="44">
        <f>SUM(H16:H18)</f>
        <v>498.0043</v>
      </c>
      <c r="I19" s="45">
        <f>SUM(D19:H19)</f>
        <v>27015.0456</v>
      </c>
      <c r="J19" s="3"/>
      <c r="K19" s="3"/>
    </row>
    <row r="20" spans="1:11" ht="12.75">
      <c r="A20" s="3"/>
      <c r="B20" s="63" t="s">
        <v>319</v>
      </c>
      <c r="C20" s="63"/>
      <c r="D20" s="18">
        <f>IF($I$19=0,0,D19/$I$19)</f>
        <v>0.23602162270642252</v>
      </c>
      <c r="E20" s="18">
        <f>IF($I$19=0,0,E19/$I$19)</f>
        <v>0.3783931721366408</v>
      </c>
      <c r="F20" s="18">
        <f>IF($I$19=0,0,F19/$I$19)</f>
        <v>0.35680960686588664</v>
      </c>
      <c r="G20" s="19">
        <f>IF($I$19=0,0,G19/$I$19)</f>
        <v>0.010341267016036429</v>
      </c>
      <c r="H20" s="19">
        <f>IF($I$19=0,0,H19/$I$19)</f>
        <v>0.018434331275013652</v>
      </c>
      <c r="I20" s="20">
        <f>SUM(D20:H20)</f>
        <v>1</v>
      </c>
      <c r="J20" s="3"/>
      <c r="K20" s="3"/>
    </row>
    <row r="21" spans="2:9" ht="12.75">
      <c r="B21" s="64" t="s">
        <v>320</v>
      </c>
      <c r="C21" s="64"/>
      <c r="D21" s="21">
        <f>IF(($D19+$E19+$F19)=0,0,D19/($D19+$E19+$F19))</f>
        <v>0.24301451064359883</v>
      </c>
      <c r="E21" s="21">
        <f>IF(($D19+$E19+$F19)=0,0,E19/($D19+$E19+$F19))</f>
        <v>0.3896042680464233</v>
      </c>
      <c r="F21" s="22">
        <f>IF(($D19+$E19+$F19)=0,0,F19/($D19+$E19+$F19))</f>
        <v>0.3673812213099779</v>
      </c>
      <c r="G21" s="23"/>
      <c r="H21" s="23"/>
      <c r="I21" s="24"/>
    </row>
  </sheetData>
  <sheetProtection sheet="1" objects="1" scenarios="1"/>
  <mergeCells count="18">
    <mergeCell ref="A1:I1"/>
    <mergeCell ref="A2:I2"/>
    <mergeCell ref="A4:I4"/>
    <mergeCell ref="A6:I6"/>
    <mergeCell ref="A7:I7"/>
    <mergeCell ref="B14:C15"/>
    <mergeCell ref="D14:D15"/>
    <mergeCell ref="E14:E15"/>
    <mergeCell ref="F14:F15"/>
    <mergeCell ref="G14:G15"/>
    <mergeCell ref="B20:C20"/>
    <mergeCell ref="B21:C21"/>
    <mergeCell ref="H14:H15"/>
    <mergeCell ref="I14:I15"/>
    <mergeCell ref="B16:C16"/>
    <mergeCell ref="B17:C17"/>
    <mergeCell ref="B18:C18"/>
    <mergeCell ref="B19:C19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visitante</dc:creator>
  <cp:keywords/>
  <dc:description/>
  <cp:lastModifiedBy>alfeu</cp:lastModifiedBy>
  <dcterms:created xsi:type="dcterms:W3CDTF">2013-10-31T05:58:42Z</dcterms:created>
  <dcterms:modified xsi:type="dcterms:W3CDTF">2013-11-01T17:14:19Z</dcterms:modified>
  <cp:category/>
  <cp:version/>
  <cp:contentType/>
  <cp:contentStatus/>
</cp:coreProperties>
</file>