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lexandrenm\Desktop\"/>
    </mc:Choice>
  </mc:AlternateContent>
  <xr:revisionPtr revIDLastSave="0" documentId="13_ncr:1_{F7D99711-D2E1-40EE-B522-93623F52778B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CONTRATOS FRMFA" sheetId="3" r:id="rId1"/>
    <sheet name="PESSOAL ENVOLVIDO FRFMA" sheetId="4" r:id="rId2"/>
    <sheet name="CONTRATOS FUNDEP" sheetId="1" r:id="rId3"/>
    <sheet name="PESSOAL ENVOLVIDO FUNDEP" sheetId="2" r:id="rId4"/>
  </sheets>
  <definedNames>
    <definedName name="_xlnm.Print_Titles" localSheetId="2">'CONTRATOS FUNDEP'!$1:$11</definedName>
    <definedName name="_xlnm.Print_Titles" localSheetId="3">'PESSOAL ENVOLVIDO FUNDEP'!$1:$11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3" i="4" l="1"/>
  <c r="G14" i="4"/>
  <c r="G15" i="4"/>
  <c r="G16" i="4"/>
  <c r="G17" i="4"/>
  <c r="G18" i="4"/>
  <c r="J12" i="3"/>
  <c r="G13" i="3"/>
  <c r="H23" i="1"/>
  <c r="G23" i="1"/>
  <c r="H22" i="1"/>
  <c r="H21" i="1"/>
  <c r="G20" i="1"/>
  <c r="H20" i="1"/>
  <c r="G19" i="1"/>
  <c r="H19" i="1"/>
  <c r="H18" i="1"/>
  <c r="H16" i="1"/>
  <c r="H15" i="1"/>
  <c r="G13" i="1"/>
  <c r="H12" i="1" l="1"/>
  <c r="H17" i="1"/>
  <c r="G16" i="1"/>
  <c r="G15" i="1"/>
  <c r="H14" i="1"/>
  <c r="G14" i="1"/>
  <c r="G12" i="1"/>
  <c r="F17" i="1" l="1"/>
  <c r="G17" i="1" s="1"/>
  <c r="F18" i="1" l="1"/>
  <c r="G18" i="1" s="1"/>
  <c r="F15" i="1"/>
</calcChain>
</file>

<file path=xl/sharedStrings.xml><?xml version="1.0" encoding="utf-8"?>
<sst xmlns="http://schemas.openxmlformats.org/spreadsheetml/2006/main" count="308" uniqueCount="155">
  <si>
    <t>UNIVERSIDADE FEDERAL DE MINAS GERAIS</t>
  </si>
  <si>
    <t>UG SIGNATÁRIA DO CONTRATO</t>
  </si>
  <si>
    <t>NOME DO DIRIGENTE MÁXIMO DA IFES</t>
  </si>
  <si>
    <t>Sandra Regina Goulart Almeida</t>
  </si>
  <si>
    <t>NOME DA FUNDAÇÃO DE APOIO</t>
  </si>
  <si>
    <t>SIGLA DA FUNDAÇÃO DE APOIO</t>
  </si>
  <si>
    <t>CNPJ DA FUNDAÇÃO DE APOIO</t>
  </si>
  <si>
    <t>ORDENADOR DE DESPESA</t>
  </si>
  <si>
    <t>RECURSOS DA UFMG ENVOLVIDOS NOS PROJETOS</t>
  </si>
  <si>
    <t>RECURSOS HUMANOS DA UFMG ENVOLVIDOS NOS PROJETOS</t>
  </si>
  <si>
    <t>N° CONTRATO</t>
  </si>
  <si>
    <t>NR.DO PROCESSO</t>
  </si>
  <si>
    <t xml:space="preserve">NÚMERO </t>
  </si>
  <si>
    <t>FUNDEP</t>
  </si>
  <si>
    <t xml:space="preserve">* Segundo Resolução 10/95, de 30 de novembro de 1995, do Conselho Universitário, no Artigo 2º, Parágrafo 2º: </t>
  </si>
  <si>
    <t xml:space="preserve">§ 2º - A carga horária anual dedicada à prestação de serviços não poderá ultrapassar, em média, 8 (oito) horas semanais. </t>
  </si>
  <si>
    <t>Servidor ** Apenas servidores estatutários com matricula SIAPE ativa.</t>
  </si>
  <si>
    <t>153275 - ESCOLA DE ARQUITETURA</t>
  </si>
  <si>
    <t>Fundação de Desenvolvimento da Pesquisa</t>
  </si>
  <si>
    <t>18.720.938/0001-41</t>
  </si>
  <si>
    <t>23072.248208/2020-11</t>
  </si>
  <si>
    <t>Requalificação do Espaço FUNARTE/BH</t>
  </si>
  <si>
    <t>23072.262728/2021-18</t>
  </si>
  <si>
    <t>Ampliação, Atualização e Qualificação da Infraestrutura para o Desenvolvimento de Atividades Acadêmicas Inovadoras em Arquitetura, Urbanismo e Design - Projeto de Desenvolvimento Institucional</t>
  </si>
  <si>
    <t>Extensão</t>
  </si>
  <si>
    <t>Pesquisa</t>
  </si>
  <si>
    <t>Natacha Silva Araujo Rena</t>
  </si>
  <si>
    <t>Pesquisa e Extensão</t>
  </si>
  <si>
    <t>Paulo Gustavo Von Kruger</t>
  </si>
  <si>
    <t>Roberto Eustaaquio dos Santos</t>
  </si>
  <si>
    <t>Desenvolvimento Institucional</t>
  </si>
  <si>
    <t>Maurício José Laguardia Campomori</t>
  </si>
  <si>
    <t>274/22-00</t>
  </si>
  <si>
    <t>23072.234417/2022-40</t>
  </si>
  <si>
    <t>História da Construção de Conjuntos Habitacionais Autogestionários em Belo Horizonte</t>
  </si>
  <si>
    <t>NOME: Luciene Paula Barbosa Delogo</t>
  </si>
  <si>
    <t>431/22-00</t>
  </si>
  <si>
    <t>23072.246727/2022-15</t>
  </si>
  <si>
    <t>Megafone das lutas socioambientais</t>
  </si>
  <si>
    <t>Roberto Rolim Andrés</t>
  </si>
  <si>
    <t xml:space="preserve">23072.223481/2023-86  </t>
  </si>
  <si>
    <t>265/23-00</t>
  </si>
  <si>
    <t>Revisão dos Planos Diretores dos Campi da UFMG</t>
  </si>
  <si>
    <t>632/23-00</t>
  </si>
  <si>
    <t xml:space="preserve">23072.254607/2023-64  </t>
  </si>
  <si>
    <t>Fazer Florestas entre Maxakalis e Ashaninkas</t>
  </si>
  <si>
    <t>Wellington Cançado Coelho</t>
  </si>
  <si>
    <t>628/23-00</t>
  </si>
  <si>
    <t xml:space="preserve">23072.268823/2023-97 </t>
  </si>
  <si>
    <t>Cuidar para fortalecer e preservar: Casa de Cultura Xakriabá e Cabana Kri Wiktu Huminixã, Terra Indígena Xakriabá, São João das Missões/MG</t>
  </si>
  <si>
    <t>Adriano Mattos Correa</t>
  </si>
  <si>
    <t>NÃO HOUVE PAGAMENTO DE BOLSA</t>
  </si>
  <si>
    <t>Fábio Gustavo da Silva Souza</t>
  </si>
  <si>
    <t>N° ORDEM</t>
  </si>
  <si>
    <t>BOLSA DE PESQUISA OU DE ENSINO OU DE EXTENSÃO</t>
  </si>
  <si>
    <t xml:space="preserve">N° INSTRUMENTO E ADITIVOS </t>
  </si>
  <si>
    <t>NR.DO PROCESSO DE DISPENSA</t>
  </si>
  <si>
    <t>Nº DO CONTRATO NA FUNDAÇÃO DE APOIO</t>
  </si>
  <si>
    <t>NOME DO PROJETO</t>
  </si>
  <si>
    <t>VR DO CONTRATO (EM REAIS)</t>
  </si>
  <si>
    <t>VR. * REPASSADO (EM REAIS)</t>
  </si>
  <si>
    <t>VR** DESPESAS TOTAL (EM REAIS)</t>
  </si>
  <si>
    <t>VR*** RECEITAS</t>
  </si>
  <si>
    <t>CUSTO **** OPERACIONAL</t>
  </si>
  <si>
    <t>DATA INÍCIO DA VIGÊNCIA dd/mm/aaaa</t>
  </si>
  <si>
    <t>DATA FIM DA VIGÊNCIA dd/mm/aaaa</t>
  </si>
  <si>
    <t>FINALIDADE: ENSINO, PESQUISA, EXTENSÃO, DESN.INSTITUCIONAL, CIENTÍFICO E TECNILÓGICO</t>
  </si>
  <si>
    <t>COORDENADOR DO PROJETO</t>
  </si>
  <si>
    <t>SERVIDOR ENVOLVIDO **</t>
  </si>
  <si>
    <t>Art. 2º - A prestação de serviços deverá ser aprovada, acompanhada e avaliada pela Câmara Departamental e pelo Colegiado Superior da Unidade ou respectivo Conselho Diretor, conforme o caso, sendo considerada parte integrante da atividade do servidor, sem prejuízo das demais atividades acadêmicas e funcionais.</t>
  </si>
  <si>
    <t>NOME:  Vanessa Borges Brasileiro</t>
  </si>
  <si>
    <t>PORTARIA DE NOMEAÇÃO Nº 10.273/2024</t>
  </si>
  <si>
    <t xml:space="preserve">CPF: 680.672.756-53 - Tel.: (31) 3409.8809       </t>
  </si>
  <si>
    <t>CPF: 680.672.756-53 - Tel: (31) 3409.8809</t>
  </si>
  <si>
    <t>_______________________________________</t>
  </si>
  <si>
    <t>RESPONSÁVEL PELO SETOR CONTÁBIL / FINANCEIRO</t>
  </si>
  <si>
    <t>____________________________________________</t>
  </si>
  <si>
    <t>23072.228663/2024-24</t>
  </si>
  <si>
    <t>490/2024</t>
  </si>
  <si>
    <t>Oca dos Encantados,Tuxá, Aldeia Setor Bragaga, Buritizeiro/MG</t>
  </si>
  <si>
    <t>495/2024</t>
  </si>
  <si>
    <t>23072.227671/2024-53</t>
  </si>
  <si>
    <t>Cartografia do Orçamento Participativo no Sul Global</t>
  </si>
  <si>
    <t>474/2024</t>
  </si>
  <si>
    <t>23072.222392/2024-01</t>
  </si>
  <si>
    <t>Onça Urge - ações socioambientais no Ribeirão do Onça</t>
  </si>
  <si>
    <t>448/2024</t>
  </si>
  <si>
    <t>23072.251053/2024-24</t>
  </si>
  <si>
    <t>Anexo II do Instituto de Geociências</t>
  </si>
  <si>
    <t>Mateus Moreira Oontes</t>
  </si>
  <si>
    <t>487/2024</t>
  </si>
  <si>
    <t>23072.232014/2024-28</t>
  </si>
  <si>
    <t>Margarete Maria de Araújo</t>
  </si>
  <si>
    <t>Mais Favela, menos lixo</t>
  </si>
  <si>
    <t>431/2022             001/2023                   002/2024</t>
  </si>
  <si>
    <t>632/2023      001/2024</t>
  </si>
  <si>
    <t>Jennifer Mello</t>
  </si>
  <si>
    <t>Flávio de Lemos Carsalade</t>
  </si>
  <si>
    <t>Rejane Magiag Loura</t>
  </si>
  <si>
    <t>Rogério Palhares Zschaber de Araújo</t>
  </si>
  <si>
    <t>Carlos Alberto Batista Maciel</t>
  </si>
  <si>
    <t>Guilherme Nunes de Vasconcelos</t>
  </si>
  <si>
    <t>Nilo de Oliviera Nascimento</t>
  </si>
  <si>
    <t>CONTRATOS CELEBRADOS COM FUNDAÇÕES DE APOIO COM VIGÊNCIA NO EXERCÍCIO DE 2025</t>
  </si>
  <si>
    <t>* VR.REPASSADO: É o valor acumulado que foi repassado p/ Fund. de Apoio via SIAFI até 31/12/2025.</t>
  </si>
  <si>
    <t>*** VR. RECEITAS : Receitas geradas pelo contrato junto a terceiros e que sejam entregues pela Universidade à arrecadação  direta pela Fundação para atender ao projeto a que serve o contrato.(Em atendimento ao ítem 8.2.3.1 sub-ítem II da Decisão nº 1646/2002 do TCU). Arrecadação direta pela Fundação de Apoio e/ou rendimentos até 31/12/2025.</t>
  </si>
  <si>
    <t>**** CUSTO OPERACIONAL: Valor da remuneração paga à Fundação de Apoio  título de serviços administrativos ou gerenciamento de gestão até 31/12/2025.</t>
  </si>
  <si>
    <r>
      <t xml:space="preserve">CONTRATOS CELEBRADOS COM FUNDAÇÕES DE APOIO COM </t>
    </r>
    <r>
      <rPr>
        <sz val="13"/>
        <rFont val="Arial"/>
        <family val="2"/>
      </rPr>
      <t>VIGÊNCIA</t>
    </r>
    <r>
      <rPr>
        <sz val="14"/>
        <rFont val="Arial"/>
        <family val="2"/>
      </rPr>
      <t xml:space="preserve"> NO EXERCÍCIO DE 2025</t>
    </r>
  </si>
  <si>
    <t>**VR. DESPESA TOTAL  : Total gasto/executado no projeto na Fundação de Apoio até 31/12/2025. - O valor preenchido nesta coluna deve ser no máximo a soma do Valor Repassado + Receitas.</t>
  </si>
  <si>
    <t>482/2021         001/2024      002/2025    003/2025             004/2025</t>
  </si>
  <si>
    <t>274/2022        001/2024                      002/2025</t>
  </si>
  <si>
    <t xml:space="preserve">278/2020            001/2021          002/2022            003/2023                  004/2023               005/2024      006/2025                   </t>
  </si>
  <si>
    <t>265/2023           001/2024     002/2025      003/2025</t>
  </si>
  <si>
    <t>628/2023                 001/2024     002/2025</t>
  </si>
  <si>
    <t>448/2024         001/2025</t>
  </si>
  <si>
    <t>487/2024      001/2025</t>
  </si>
  <si>
    <t>490/2024    001/2025</t>
  </si>
  <si>
    <t>474/2024      001/2025</t>
  </si>
  <si>
    <t>495/2024    001/2025</t>
  </si>
  <si>
    <t xml:space="preserve">482/2021       </t>
  </si>
  <si>
    <t xml:space="preserve">278/2020                          </t>
  </si>
  <si>
    <t>CARGA HORÁRIA EFETIVAMENTE DEDICADA AO CONTRATO EM 2025</t>
  </si>
  <si>
    <t>REMUNERAÇÃO RECEBIDA PELA PARTICIPANTE NO PROJETO EM 2025</t>
  </si>
  <si>
    <t>Cyntia Figueiredo Rodrigues</t>
  </si>
  <si>
    <t>Mateus Moreira Pontes</t>
  </si>
  <si>
    <t>Paulo Gustavo Von Kruguer</t>
  </si>
  <si>
    <t>Natacha Silva Araújo Rena</t>
  </si>
  <si>
    <t>Dimas Alberto Gazolla Palhares</t>
  </si>
  <si>
    <t>João Renato Stehmann</t>
  </si>
  <si>
    <t>1 hora/semanal</t>
  </si>
  <si>
    <t>8 horas semanais</t>
  </si>
  <si>
    <t>1 hora semanal</t>
  </si>
  <si>
    <t>2 horas semanais</t>
  </si>
  <si>
    <t>4 horas semanais</t>
  </si>
  <si>
    <t>2 horas semanal</t>
  </si>
  <si>
    <t>Ana Paula Baltazar dos Santos</t>
  </si>
  <si>
    <t>Espaços Comunitários de saberes, cultura e bem viver Yanomami: construção de quatro casas escola e um centro de formação</t>
  </si>
  <si>
    <t>23072.247338/2024-61</t>
  </si>
  <si>
    <t>393/2024</t>
  </si>
  <si>
    <t>Espaços Comunitários de saberes, cultura e bem viver Yanomami</t>
  </si>
  <si>
    <t>23072.226064/2024-76</t>
  </si>
  <si>
    <t>238/2024</t>
  </si>
  <si>
    <t>Águas na Cidade</t>
  </si>
  <si>
    <t xml:space="preserve">23072.240221/2023-75 </t>
  </si>
  <si>
    <t>477/2023</t>
  </si>
  <si>
    <t>31.605.058/0001-92</t>
  </si>
  <si>
    <t>FRMFA</t>
  </si>
  <si>
    <t>Fundação Rodrigo Mello Franco de Andrade</t>
  </si>
  <si>
    <t>RESPONSÁVEL PELO SETOR CONTÁBIL/FINANCEIRO</t>
  </si>
  <si>
    <t>Luciene Paula Barbosa Delogo</t>
  </si>
  <si>
    <t>Thiago Lopes Ferreira</t>
  </si>
  <si>
    <t>Adriano Mattos Corrêa</t>
  </si>
  <si>
    <t>Silke Kapp</t>
  </si>
  <si>
    <t>23072.240221/2023-75</t>
  </si>
  <si>
    <t>SERVIDOR**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</si>
</sst>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* #,##0.00_);_(* \(#,##0.00\);_(* \-??_);_(@_)"/>
    <numFmt numFmtId="165" formatCode="#"/>
    <numFmt numFmtId="166" formatCode="_-* #,##0.000_-;\-* #,##0.000_-;_-* &quot;-&quot;??_-;_-@_-"/>
    <numFmt numFmtId="167" formatCode="_-* #,##0.0_-;\-* #,##0.0_-;_-* &quot;-&quot;??_-;_-@_-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indexed="23"/>
      <name val="Times New Roman"/>
      <family val="1"/>
    </font>
    <font>
      <sz val="14"/>
      <name val="Arial"/>
      <family val="2"/>
    </font>
    <font>
      <b/>
      <i/>
      <sz val="7"/>
      <name val="Arial"/>
      <family val="2"/>
    </font>
    <font>
      <sz val="8"/>
      <name val="Arial"/>
      <family val="2"/>
    </font>
    <font>
      <sz val="7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3"/>
      <name val="Arial"/>
      <family val="2"/>
    </font>
    <font>
      <sz val="7"/>
      <color theme="1"/>
      <name val="Arial"/>
      <family val="2"/>
    </font>
    <font>
      <sz val="7"/>
      <name val="Ariel"/>
    </font>
    <font>
      <b/>
      <sz val="7"/>
      <name val="Arial"/>
      <family val="2"/>
    </font>
    <font>
      <sz val="6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2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64"/>
      </right>
      <top/>
      <bottom style="medium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64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64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medium">
        <color indexed="64"/>
      </right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9">
    <xf numFmtId="0" fontId="0" fillId="0" borderId="0" xfId="0"/>
    <xf numFmtId="0" fontId="2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left"/>
    </xf>
    <xf numFmtId="0" fontId="6" fillId="0" borderId="0" xfId="0" applyFont="1" applyBorder="1"/>
    <xf numFmtId="0" fontId="7" fillId="0" borderId="0" xfId="0" applyFont="1"/>
    <xf numFmtId="0" fontId="5" fillId="0" borderId="3" xfId="0" applyFont="1" applyBorder="1" applyAlignment="1">
      <alignment horizontal="left"/>
    </xf>
    <xf numFmtId="0" fontId="5" fillId="0" borderId="4" xfId="0" applyFont="1" applyBorder="1" applyAlignment="1"/>
    <xf numFmtId="0" fontId="5" fillId="0" borderId="5" xfId="0" applyFont="1" applyBorder="1" applyAlignment="1"/>
    <xf numFmtId="164" fontId="6" fillId="0" borderId="9" xfId="1" applyNumberFormat="1" applyFont="1" applyFill="1" applyBorder="1" applyAlignment="1" applyProtection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49" fontId="6" fillId="0" borderId="9" xfId="1" applyNumberFormat="1" applyFont="1" applyFill="1" applyBorder="1" applyAlignment="1" applyProtection="1">
      <alignment horizontal="center" vertical="center" wrapText="1"/>
    </xf>
    <xf numFmtId="14" fontId="6" fillId="0" borderId="10" xfId="0" applyNumberFormat="1" applyFont="1" applyFill="1" applyBorder="1" applyAlignment="1">
      <alignment horizontal="center" vertical="center" wrapText="1"/>
    </xf>
    <xf numFmtId="14" fontId="6" fillId="0" borderId="9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7" fillId="0" borderId="0" xfId="0" applyFont="1" applyBorder="1" applyAlignment="1"/>
    <xf numFmtId="0" fontId="6" fillId="0" borderId="0" xfId="0" applyFont="1" applyBorder="1" applyAlignment="1"/>
    <xf numFmtId="0" fontId="5" fillId="0" borderId="13" xfId="0" applyFont="1" applyBorder="1" applyAlignment="1">
      <alignment horizontal="right"/>
    </xf>
    <xf numFmtId="0" fontId="7" fillId="0" borderId="14" xfId="0" applyFont="1" applyBorder="1"/>
    <xf numFmtId="0" fontId="13" fillId="0" borderId="0" xfId="0" applyFont="1" applyAlignment="1">
      <alignment vertical="center"/>
    </xf>
    <xf numFmtId="0" fontId="14" fillId="0" borderId="0" xfId="0" applyFont="1"/>
    <xf numFmtId="0" fontId="6" fillId="0" borderId="14" xfId="0" applyFont="1" applyBorder="1" applyAlignment="1">
      <alignment horizontal="center"/>
    </xf>
    <xf numFmtId="0" fontId="6" fillId="0" borderId="13" xfId="0" applyFont="1" applyFill="1" applyBorder="1" applyAlignment="1">
      <alignment horizontal="left" vertical="center"/>
    </xf>
    <xf numFmtId="0" fontId="6" fillId="0" borderId="14" xfId="0" applyFont="1" applyBorder="1"/>
    <xf numFmtId="14" fontId="6" fillId="0" borderId="9" xfId="0" applyNumberFormat="1" applyFont="1" applyFill="1" applyBorder="1" applyAlignment="1">
      <alignment horizontal="center" vertical="center"/>
    </xf>
    <xf numFmtId="43" fontId="7" fillId="0" borderId="0" xfId="0" applyNumberFormat="1" applyFont="1"/>
    <xf numFmtId="14" fontId="6" fillId="0" borderId="11" xfId="0" applyNumberFormat="1" applyFont="1" applyFill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166" fontId="6" fillId="2" borderId="23" xfId="1" applyNumberFormat="1" applyFont="1" applyFill="1" applyBorder="1" applyAlignment="1">
      <alignment horizontal="left" vertical="center" wrapText="1"/>
    </xf>
    <xf numFmtId="0" fontId="5" fillId="0" borderId="37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24" xfId="0" applyFont="1" applyFill="1" applyBorder="1" applyAlignment="1">
      <alignment horizontal="center" vertical="center"/>
    </xf>
    <xf numFmtId="165" fontId="10" fillId="2" borderId="9" xfId="0" applyNumberFormat="1" applyFont="1" applyFill="1" applyBorder="1" applyAlignment="1">
      <alignment horizontal="center" vertical="center" wrapText="1"/>
    </xf>
    <xf numFmtId="165" fontId="10" fillId="2" borderId="12" xfId="0" applyNumberFormat="1" applyFont="1" applyFill="1" applyBorder="1" applyAlignment="1">
      <alignment horizontal="center" vertical="center" wrapText="1"/>
    </xf>
    <xf numFmtId="0" fontId="0" fillId="0" borderId="0" xfId="0" applyBorder="1"/>
    <xf numFmtId="0" fontId="14" fillId="0" borderId="0" xfId="0" applyFont="1" applyAlignment="1">
      <alignment vertical="center"/>
    </xf>
    <xf numFmtId="0" fontId="6" fillId="0" borderId="0" xfId="0" applyFont="1" applyBorder="1" applyAlignment="1">
      <alignment horizontal="center"/>
    </xf>
    <xf numFmtId="0" fontId="6" fillId="0" borderId="13" xfId="0" applyFont="1" applyBorder="1" applyAlignment="1">
      <alignment vertical="center"/>
    </xf>
    <xf numFmtId="0" fontId="5" fillId="0" borderId="45" xfId="0" applyFont="1" applyBorder="1"/>
    <xf numFmtId="0" fontId="5" fillId="0" borderId="47" xfId="0" applyFont="1" applyBorder="1"/>
    <xf numFmtId="43" fontId="5" fillId="0" borderId="47" xfId="0" applyNumberFormat="1" applyFont="1" applyBorder="1"/>
    <xf numFmtId="0" fontId="6" fillId="0" borderId="16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43" fontId="6" fillId="0" borderId="0" xfId="0" applyNumberFormat="1" applyFont="1" applyBorder="1" applyAlignment="1">
      <alignment vertical="center"/>
    </xf>
    <xf numFmtId="0" fontId="6" fillId="0" borderId="15" xfId="0" applyFont="1" applyBorder="1" applyAlignment="1">
      <alignment vertical="center"/>
    </xf>
    <xf numFmtId="0" fontId="6" fillId="0" borderId="14" xfId="0" applyFont="1" applyBorder="1" applyAlignment="1">
      <alignment vertical="center"/>
    </xf>
    <xf numFmtId="0" fontId="6" fillId="0" borderId="17" xfId="0" applyFont="1" applyBorder="1" applyAlignment="1">
      <alignment vertical="center"/>
    </xf>
    <xf numFmtId="0" fontId="11" fillId="2" borderId="9" xfId="0" applyFont="1" applyFill="1" applyBorder="1" applyAlignment="1">
      <alignment horizontal="center" vertical="center" wrapText="1"/>
    </xf>
    <xf numFmtId="0" fontId="5" fillId="0" borderId="39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 wrapText="1"/>
    </xf>
    <xf numFmtId="14" fontId="6" fillId="0" borderId="12" xfId="0" applyNumberFormat="1" applyFont="1" applyFill="1" applyBorder="1" applyAlignment="1">
      <alignment horizontal="center" vertical="center"/>
    </xf>
    <xf numFmtId="14" fontId="6" fillId="0" borderId="40" xfId="0" applyNumberFormat="1" applyFont="1" applyFill="1" applyBorder="1" applyAlignment="1">
      <alignment horizontal="center" vertical="center" wrapText="1"/>
    </xf>
    <xf numFmtId="0" fontId="11" fillId="2" borderId="9" xfId="0" quotePrefix="1" applyFont="1" applyFill="1" applyBorder="1" applyAlignment="1">
      <alignment horizontal="center" vertical="center" wrapText="1"/>
    </xf>
    <xf numFmtId="43" fontId="6" fillId="2" borderId="9" xfId="1" applyFont="1" applyFill="1" applyBorder="1" applyAlignment="1" applyProtection="1">
      <alignment horizontal="left" vertical="center"/>
    </xf>
    <xf numFmtId="0" fontId="5" fillId="0" borderId="52" xfId="0" applyFont="1" applyBorder="1" applyAlignment="1">
      <alignment horizontal="center" vertical="center"/>
    </xf>
    <xf numFmtId="0" fontId="6" fillId="0" borderId="54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 wrapText="1"/>
    </xf>
    <xf numFmtId="43" fontId="6" fillId="0" borderId="9" xfId="1" applyFont="1" applyFill="1" applyBorder="1" applyAlignment="1" applyProtection="1">
      <alignment horizontal="left" vertical="center"/>
    </xf>
    <xf numFmtId="0" fontId="5" fillId="0" borderId="37" xfId="0" applyFont="1" applyFill="1" applyBorder="1" applyAlignment="1">
      <alignment horizontal="center" vertical="center"/>
    </xf>
    <xf numFmtId="0" fontId="5" fillId="0" borderId="38" xfId="0" applyFont="1" applyFill="1" applyBorder="1" applyAlignment="1">
      <alignment horizontal="center" vertical="center"/>
    </xf>
    <xf numFmtId="43" fontId="6" fillId="0" borderId="11" xfId="1" applyFont="1" applyFill="1" applyBorder="1" applyAlignment="1" applyProtection="1">
      <alignment horizontal="left" vertical="center"/>
    </xf>
    <xf numFmtId="43" fontId="6" fillId="0" borderId="9" xfId="1" applyFont="1" applyFill="1" applyBorder="1" applyAlignment="1" applyProtection="1">
      <alignment horizontal="right" vertical="center"/>
    </xf>
    <xf numFmtId="167" fontId="6" fillId="0" borderId="9" xfId="1" applyNumberFormat="1" applyFont="1" applyFill="1" applyBorder="1" applyAlignment="1" applyProtection="1">
      <alignment horizontal="right" vertical="center"/>
    </xf>
    <xf numFmtId="0" fontId="6" fillId="0" borderId="53" xfId="0" applyFont="1" applyFill="1" applyBorder="1" applyAlignment="1">
      <alignment horizontal="center" vertical="center"/>
    </xf>
    <xf numFmtId="0" fontId="6" fillId="0" borderId="23" xfId="0" applyFont="1" applyFill="1" applyBorder="1" applyAlignment="1">
      <alignment horizontal="center" vertical="center"/>
    </xf>
    <xf numFmtId="14" fontId="6" fillId="2" borderId="9" xfId="0" applyNumberFormat="1" applyFont="1" applyFill="1" applyBorder="1" applyAlignment="1">
      <alignment horizontal="left" vertical="center"/>
    </xf>
    <xf numFmtId="14" fontId="6" fillId="2" borderId="11" xfId="0" applyNumberFormat="1" applyFont="1" applyFill="1" applyBorder="1" applyAlignment="1">
      <alignment horizontal="left" vertical="center"/>
    </xf>
    <xf numFmtId="14" fontId="6" fillId="2" borderId="12" xfId="0" applyNumberFormat="1" applyFont="1" applyFill="1" applyBorder="1" applyAlignment="1">
      <alignment horizontal="left" vertical="center"/>
    </xf>
    <xf numFmtId="43" fontId="6" fillId="2" borderId="9" xfId="1" applyFont="1" applyFill="1" applyBorder="1" applyAlignment="1">
      <alignment horizontal="left" vertical="center" wrapText="1"/>
    </xf>
    <xf numFmtId="164" fontId="6" fillId="2" borderId="23" xfId="1" applyNumberFormat="1" applyFont="1" applyFill="1" applyBorder="1" applyAlignment="1" applyProtection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14" fontId="6" fillId="2" borderId="23" xfId="0" applyNumberFormat="1" applyFont="1" applyFill="1" applyBorder="1" applyAlignment="1">
      <alignment horizontal="left" vertical="center"/>
    </xf>
    <xf numFmtId="0" fontId="6" fillId="0" borderId="45" xfId="0" applyFont="1" applyBorder="1" applyAlignment="1">
      <alignment vertical="center"/>
    </xf>
    <xf numFmtId="49" fontId="6" fillId="2" borderId="47" xfId="1" applyNumberFormat="1" applyFont="1" applyFill="1" applyBorder="1" applyAlignment="1" applyProtection="1">
      <alignment horizontal="center" vertical="center"/>
    </xf>
    <xf numFmtId="164" fontId="6" fillId="2" borderId="47" xfId="1" applyNumberFormat="1" applyFont="1" applyFill="1" applyBorder="1" applyAlignment="1" applyProtection="1">
      <alignment horizontal="center" vertical="center"/>
    </xf>
    <xf numFmtId="0" fontId="6" fillId="2" borderId="47" xfId="0" applyFont="1" applyFill="1" applyBorder="1" applyAlignment="1">
      <alignment horizontal="center" vertical="center"/>
    </xf>
    <xf numFmtId="14" fontId="6" fillId="2" borderId="47" xfId="0" applyNumberFormat="1" applyFont="1" applyFill="1" applyBorder="1" applyAlignment="1">
      <alignment horizontal="left" vertical="center"/>
    </xf>
    <xf numFmtId="49" fontId="6" fillId="2" borderId="47" xfId="1" applyNumberFormat="1" applyFont="1" applyFill="1" applyBorder="1" applyAlignment="1">
      <alignment horizontal="center" vertical="center"/>
    </xf>
    <xf numFmtId="43" fontId="6" fillId="2" borderId="47" xfId="1" applyNumberFormat="1" applyFont="1" applyFill="1" applyBorder="1" applyAlignment="1">
      <alignment horizontal="left" vertical="center"/>
    </xf>
    <xf numFmtId="14" fontId="10" fillId="2" borderId="48" xfId="0" applyNumberFormat="1" applyFont="1" applyFill="1" applyBorder="1" applyAlignment="1">
      <alignment horizontal="center" vertical="center"/>
    </xf>
    <xf numFmtId="43" fontId="6" fillId="2" borderId="11" xfId="1" applyFont="1" applyFill="1" applyBorder="1" applyAlignment="1">
      <alignment horizontal="left" vertical="center" wrapText="1"/>
    </xf>
    <xf numFmtId="43" fontId="6" fillId="2" borderId="12" xfId="1" applyFont="1" applyFill="1" applyBorder="1" applyAlignment="1">
      <alignment horizontal="left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5" fillId="0" borderId="57" xfId="0" applyFont="1" applyBorder="1" applyAlignment="1">
      <alignment horizontal="left"/>
    </xf>
    <xf numFmtId="0" fontId="5" fillId="0" borderId="7" xfId="0" applyNumberFormat="1" applyFont="1" applyBorder="1" applyAlignment="1"/>
    <xf numFmtId="0" fontId="5" fillId="0" borderId="58" xfId="0" applyNumberFormat="1" applyFont="1" applyBorder="1" applyAlignment="1"/>
    <xf numFmtId="0" fontId="12" fillId="0" borderId="60" xfId="0" applyFont="1" applyFill="1" applyBorder="1" applyAlignment="1">
      <alignment horizontal="center" vertical="center"/>
    </xf>
    <xf numFmtId="0" fontId="12" fillId="0" borderId="61" xfId="0" applyFont="1" applyFill="1" applyBorder="1" applyAlignment="1">
      <alignment horizontal="center" vertical="center" wrapText="1"/>
    </xf>
    <xf numFmtId="0" fontId="12" fillId="0" borderId="61" xfId="0" applyFont="1" applyFill="1" applyBorder="1" applyAlignment="1">
      <alignment horizontal="center" vertical="center"/>
    </xf>
    <xf numFmtId="0" fontId="12" fillId="0" borderId="62" xfId="0" applyFont="1" applyFill="1" applyBorder="1" applyAlignment="1">
      <alignment horizontal="center" vertical="center" wrapText="1"/>
    </xf>
    <xf numFmtId="0" fontId="12" fillId="0" borderId="63" xfId="0" applyFont="1" applyFill="1" applyBorder="1" applyAlignment="1">
      <alignment horizontal="center" vertical="center" wrapText="1"/>
    </xf>
    <xf numFmtId="0" fontId="12" fillId="0" borderId="64" xfId="0" applyFont="1" applyFill="1" applyBorder="1" applyAlignment="1">
      <alignment horizontal="center" vertical="center" wrapText="1"/>
    </xf>
    <xf numFmtId="0" fontId="12" fillId="0" borderId="55" xfId="0" applyFont="1" applyBorder="1" applyAlignment="1">
      <alignment horizontal="center" vertical="center"/>
    </xf>
    <xf numFmtId="0" fontId="12" fillId="0" borderId="42" xfId="0" applyFont="1" applyBorder="1" applyAlignment="1">
      <alignment horizontal="center" vertical="center"/>
    </xf>
    <xf numFmtId="0" fontId="12" fillId="0" borderId="43" xfId="0" applyFont="1" applyBorder="1" applyAlignment="1">
      <alignment horizontal="center" vertical="center"/>
    </xf>
    <xf numFmtId="0" fontId="12" fillId="0" borderId="43" xfId="0" applyFont="1" applyFill="1" applyBorder="1" applyAlignment="1">
      <alignment horizontal="center" vertical="center"/>
    </xf>
    <xf numFmtId="0" fontId="12" fillId="0" borderId="43" xfId="0" applyFont="1" applyBorder="1" applyAlignment="1">
      <alignment horizontal="center" vertical="center" wrapText="1"/>
    </xf>
    <xf numFmtId="0" fontId="12" fillId="0" borderId="44" xfId="0" applyFont="1" applyBorder="1" applyAlignment="1">
      <alignment horizontal="center" vertical="center" wrapText="1"/>
    </xf>
    <xf numFmtId="43" fontId="12" fillId="0" borderId="9" xfId="1" applyFont="1" applyFill="1" applyBorder="1" applyAlignment="1" applyProtection="1">
      <alignment horizontal="left" vertical="center"/>
    </xf>
    <xf numFmtId="0" fontId="6" fillId="0" borderId="12" xfId="0" applyFont="1" applyFill="1" applyBorder="1" applyAlignment="1">
      <alignment horizontal="center" vertical="center" wrapText="1"/>
    </xf>
    <xf numFmtId="43" fontId="6" fillId="2" borderId="12" xfId="1" applyFont="1" applyFill="1" applyBorder="1" applyAlignment="1" applyProtection="1">
      <alignment horizontal="left" vertical="center"/>
    </xf>
    <xf numFmtId="43" fontId="6" fillId="0" borderId="12" xfId="1" applyFont="1" applyFill="1" applyBorder="1" applyAlignment="1" applyProtection="1">
      <alignment horizontal="left" vertical="center"/>
    </xf>
    <xf numFmtId="49" fontId="10" fillId="2" borderId="11" xfId="1" applyNumberFormat="1" applyFont="1" applyFill="1" applyBorder="1" applyAlignment="1" applyProtection="1">
      <alignment horizontal="center" vertical="center" wrapText="1"/>
    </xf>
    <xf numFmtId="164" fontId="10" fillId="0" borderId="11" xfId="1" applyNumberFormat="1" applyFont="1" applyFill="1" applyBorder="1" applyAlignment="1" applyProtection="1">
      <alignment horizontal="center" vertical="center"/>
    </xf>
    <xf numFmtId="0" fontId="10" fillId="2" borderId="11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 wrapText="1"/>
    </xf>
    <xf numFmtId="14" fontId="10" fillId="0" borderId="11" xfId="0" applyNumberFormat="1" applyFont="1" applyFill="1" applyBorder="1" applyAlignment="1">
      <alignment horizontal="center" vertical="center"/>
    </xf>
    <xf numFmtId="14" fontId="10" fillId="0" borderId="11" xfId="0" applyNumberFormat="1" applyFont="1" applyFill="1" applyBorder="1" applyAlignment="1">
      <alignment horizontal="center" vertical="center" wrapText="1"/>
    </xf>
    <xf numFmtId="14" fontId="10" fillId="0" borderId="18" xfId="0" applyNumberFormat="1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5" fillId="0" borderId="71" xfId="0" applyFont="1" applyBorder="1" applyAlignment="1">
      <alignment horizontal="center" vertical="center"/>
    </xf>
    <xf numFmtId="49" fontId="6" fillId="0" borderId="59" xfId="1" applyNumberFormat="1" applyFont="1" applyFill="1" applyBorder="1" applyAlignment="1" applyProtection="1">
      <alignment horizontal="center" vertical="center" wrapText="1"/>
    </xf>
    <xf numFmtId="164" fontId="6" fillId="0" borderId="72" xfId="1" applyNumberFormat="1" applyFont="1" applyFill="1" applyBorder="1" applyAlignment="1" applyProtection="1">
      <alignment horizontal="center" vertical="center"/>
    </xf>
    <xf numFmtId="0" fontId="6" fillId="0" borderId="72" xfId="0" applyFont="1" applyFill="1" applyBorder="1" applyAlignment="1">
      <alignment horizontal="center" vertical="center"/>
    </xf>
    <xf numFmtId="49" fontId="10" fillId="2" borderId="23" xfId="1" applyNumberFormat="1" applyFont="1" applyFill="1" applyBorder="1" applyAlignment="1" applyProtection="1">
      <alignment horizontal="center" vertical="center" wrapText="1"/>
    </xf>
    <xf numFmtId="0" fontId="5" fillId="0" borderId="74" xfId="0" applyFont="1" applyBorder="1" applyAlignment="1">
      <alignment horizontal="center" vertical="center"/>
    </xf>
    <xf numFmtId="0" fontId="6" fillId="0" borderId="75" xfId="0" applyFont="1" applyFill="1" applyBorder="1" applyAlignment="1">
      <alignment horizontal="center" vertical="center"/>
    </xf>
    <xf numFmtId="14" fontId="6" fillId="2" borderId="75" xfId="0" applyNumberFormat="1" applyFont="1" applyFill="1" applyBorder="1" applyAlignment="1">
      <alignment horizontal="left" vertical="center"/>
    </xf>
    <xf numFmtId="0" fontId="6" fillId="0" borderId="76" xfId="0" applyFont="1" applyFill="1" applyBorder="1" applyAlignment="1">
      <alignment horizontal="center" vertical="center"/>
    </xf>
    <xf numFmtId="0" fontId="6" fillId="0" borderId="75" xfId="0" applyFont="1" applyFill="1" applyBorder="1" applyAlignment="1">
      <alignment horizontal="center" vertical="center"/>
    </xf>
    <xf numFmtId="0" fontId="6" fillId="0" borderId="72" xfId="0" applyFont="1" applyFill="1" applyBorder="1" applyAlignment="1">
      <alignment horizontal="center" vertical="center"/>
    </xf>
    <xf numFmtId="43" fontId="6" fillId="2" borderId="9" xfId="1" applyNumberFormat="1" applyFont="1" applyFill="1" applyBorder="1" applyAlignment="1">
      <alignment horizontal="left" vertical="center" wrapText="1"/>
    </xf>
    <xf numFmtId="43" fontId="6" fillId="2" borderId="12" xfId="1" applyNumberFormat="1" applyFont="1" applyFill="1" applyBorder="1" applyAlignment="1">
      <alignment horizontal="left" vertical="center" wrapText="1"/>
    </xf>
    <xf numFmtId="43" fontId="6" fillId="2" borderId="75" xfId="1" applyNumberFormat="1" applyFont="1" applyFill="1" applyBorder="1" applyAlignment="1">
      <alignment horizontal="left" vertical="center" wrapText="1"/>
    </xf>
    <xf numFmtId="43" fontId="6" fillId="2" borderId="11" xfId="1" applyNumberFormat="1" applyFont="1" applyFill="1" applyBorder="1" applyAlignment="1">
      <alignment horizontal="left" vertical="center" wrapText="1"/>
    </xf>
    <xf numFmtId="43" fontId="6" fillId="2" borderId="53" xfId="1" applyNumberFormat="1" applyFont="1" applyFill="1" applyBorder="1" applyAlignment="1">
      <alignment horizontal="left" vertical="center" wrapText="1"/>
    </xf>
    <xf numFmtId="14" fontId="6" fillId="2" borderId="72" xfId="0" applyNumberFormat="1" applyFont="1" applyFill="1" applyBorder="1" applyAlignment="1">
      <alignment horizontal="left" vertical="center"/>
    </xf>
    <xf numFmtId="165" fontId="10" fillId="2" borderId="72" xfId="0" applyNumberFormat="1" applyFont="1" applyFill="1" applyBorder="1" applyAlignment="1">
      <alignment horizontal="center" vertical="center" wrapText="1"/>
    </xf>
    <xf numFmtId="43" fontId="6" fillId="2" borderId="72" xfId="1" applyNumberFormat="1" applyFont="1" applyFill="1" applyBorder="1" applyAlignment="1">
      <alignment horizontal="left" vertical="center" wrapText="1"/>
    </xf>
    <xf numFmtId="0" fontId="6" fillId="0" borderId="73" xfId="0" applyFont="1" applyFill="1" applyBorder="1" applyAlignment="1">
      <alignment horizontal="center" vertical="center"/>
    </xf>
    <xf numFmtId="166" fontId="6" fillId="2" borderId="75" xfId="1" applyNumberFormat="1" applyFont="1" applyFill="1" applyBorder="1" applyAlignment="1">
      <alignment horizontal="center" vertical="center" wrapText="1"/>
    </xf>
    <xf numFmtId="166" fontId="6" fillId="2" borderId="11" xfId="1" applyNumberFormat="1" applyFont="1" applyFill="1" applyBorder="1" applyAlignment="1">
      <alignment horizontal="center" vertical="center" wrapText="1"/>
    </xf>
    <xf numFmtId="166" fontId="6" fillId="2" borderId="9" xfId="1" applyNumberFormat="1" applyFont="1" applyFill="1" applyBorder="1" applyAlignment="1">
      <alignment horizontal="center" vertical="center" wrapText="1"/>
    </xf>
    <xf numFmtId="166" fontId="6" fillId="2" borderId="12" xfId="1" applyNumberFormat="1" applyFont="1" applyFill="1" applyBorder="1" applyAlignment="1">
      <alignment horizontal="center" vertical="center" wrapText="1"/>
    </xf>
    <xf numFmtId="166" fontId="6" fillId="2" borderId="23" xfId="1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5" fillId="0" borderId="3" xfId="0" applyFont="1" applyBorder="1" applyAlignment="1">
      <alignment horizontal="left"/>
    </xf>
    <xf numFmtId="0" fontId="6" fillId="0" borderId="20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21" xfId="0" applyFont="1" applyFill="1" applyBorder="1" applyAlignment="1">
      <alignment horizontal="left" vertical="center" wrapText="1"/>
    </xf>
    <xf numFmtId="0" fontId="6" fillId="0" borderId="2" xfId="0" applyFont="1" applyBorder="1" applyAlignment="1">
      <alignment horizontal="left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/>
    </xf>
    <xf numFmtId="0" fontId="6" fillId="0" borderId="56" xfId="0" applyFont="1" applyBorder="1" applyAlignment="1">
      <alignment horizontal="left"/>
    </xf>
    <xf numFmtId="0" fontId="6" fillId="0" borderId="49" xfId="0" applyFont="1" applyFill="1" applyBorder="1" applyAlignment="1">
      <alignment vertical="center" wrapText="1"/>
    </xf>
    <xf numFmtId="0" fontId="6" fillId="0" borderId="50" xfId="0" applyFont="1" applyFill="1" applyBorder="1" applyAlignment="1">
      <alignment vertical="center" wrapText="1"/>
    </xf>
    <xf numFmtId="0" fontId="6" fillId="0" borderId="51" xfId="0" applyFont="1" applyFill="1" applyBorder="1" applyAlignment="1">
      <alignment vertical="center" wrapText="1"/>
    </xf>
    <xf numFmtId="0" fontId="6" fillId="0" borderId="16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42" xfId="0" applyFont="1" applyFill="1" applyBorder="1" applyAlignment="1">
      <alignment vertical="center" wrapText="1"/>
    </xf>
    <xf numFmtId="0" fontId="6" fillId="0" borderId="43" xfId="0" applyFont="1" applyFill="1" applyBorder="1" applyAlignment="1">
      <alignment vertical="center" wrapText="1"/>
    </xf>
    <xf numFmtId="0" fontId="6" fillId="0" borderId="44" xfId="0" applyFont="1" applyFill="1" applyBorder="1" applyAlignment="1">
      <alignment vertical="center" wrapText="1"/>
    </xf>
    <xf numFmtId="0" fontId="6" fillId="0" borderId="7" xfId="0" applyFont="1" applyBorder="1" applyAlignment="1">
      <alignment horizontal="center" vertical="center"/>
    </xf>
    <xf numFmtId="0" fontId="7" fillId="0" borderId="47" xfId="0" applyFont="1" applyBorder="1" applyAlignment="1">
      <alignment horizontal="center"/>
    </xf>
    <xf numFmtId="0" fontId="7" fillId="0" borderId="48" xfId="0" applyFont="1" applyBorder="1" applyAlignment="1">
      <alignment horizontal="center"/>
    </xf>
    <xf numFmtId="0" fontId="5" fillId="0" borderId="46" xfId="0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3" fillId="0" borderId="65" xfId="0" applyFont="1" applyFill="1" applyBorder="1" applyAlignment="1">
      <alignment horizontal="center" vertical="center"/>
    </xf>
    <xf numFmtId="0" fontId="3" fillId="0" borderId="66" xfId="0" applyFont="1" applyFill="1" applyBorder="1" applyAlignment="1">
      <alignment horizontal="center" vertical="center"/>
    </xf>
    <xf numFmtId="0" fontId="3" fillId="0" borderId="67" xfId="0" applyFont="1" applyFill="1" applyBorder="1" applyAlignment="1">
      <alignment horizontal="center" vertical="center"/>
    </xf>
    <xf numFmtId="0" fontId="3" fillId="0" borderId="68" xfId="0" applyFont="1" applyFill="1" applyBorder="1" applyAlignment="1">
      <alignment horizontal="center" vertical="center"/>
    </xf>
    <xf numFmtId="0" fontId="3" fillId="0" borderId="69" xfId="0" applyFont="1" applyFill="1" applyBorder="1" applyAlignment="1">
      <alignment horizontal="center" vertical="center"/>
    </xf>
    <xf numFmtId="0" fontId="3" fillId="0" borderId="70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0" fillId="0" borderId="13" xfId="0" applyBorder="1" applyAlignment="1">
      <alignment horizontal="left" vertical="center"/>
    </xf>
    <xf numFmtId="14" fontId="10" fillId="2" borderId="76" xfId="0" applyNumberFormat="1" applyFont="1" applyFill="1" applyBorder="1" applyAlignment="1">
      <alignment horizontal="center" vertical="center"/>
    </xf>
    <xf numFmtId="14" fontId="10" fillId="2" borderId="54" xfId="0" applyNumberFormat="1" applyFont="1" applyFill="1" applyBorder="1" applyAlignment="1">
      <alignment horizontal="center" vertical="center"/>
    </xf>
    <xf numFmtId="14" fontId="10" fillId="2" borderId="73" xfId="0" applyNumberFormat="1" applyFont="1" applyFill="1" applyBorder="1" applyAlignment="1">
      <alignment horizontal="center" vertical="center"/>
    </xf>
    <xf numFmtId="0" fontId="6" fillId="0" borderId="76" xfId="0" applyFont="1" applyFill="1" applyBorder="1" applyAlignment="1">
      <alignment horizontal="center" vertical="center"/>
    </xf>
    <xf numFmtId="0" fontId="6" fillId="0" borderId="54" xfId="0" applyFont="1" applyFill="1" applyBorder="1" applyAlignment="1">
      <alignment horizontal="center" vertical="center"/>
    </xf>
    <xf numFmtId="0" fontId="6" fillId="0" borderId="73" xfId="0" applyFont="1" applyFill="1" applyBorder="1" applyAlignment="1">
      <alignment horizontal="center" vertical="center"/>
    </xf>
    <xf numFmtId="14" fontId="12" fillId="2" borderId="77" xfId="0" applyNumberFormat="1" applyFont="1" applyFill="1" applyBorder="1" applyAlignment="1">
      <alignment horizontal="center" vertical="center"/>
    </xf>
    <xf numFmtId="14" fontId="12" fillId="2" borderId="41" xfId="0" applyNumberFormat="1" applyFont="1" applyFill="1" applyBorder="1" applyAlignment="1">
      <alignment horizontal="center" vertical="center"/>
    </xf>
    <xf numFmtId="14" fontId="12" fillId="2" borderId="78" xfId="0" applyNumberFormat="1" applyFont="1" applyFill="1" applyBorder="1" applyAlignment="1">
      <alignment horizontal="center" vertical="center"/>
    </xf>
    <xf numFmtId="0" fontId="5" fillId="0" borderId="32" xfId="0" applyFont="1" applyBorder="1" applyAlignment="1">
      <alignment horizontal="left"/>
    </xf>
    <xf numFmtId="0" fontId="5" fillId="0" borderId="33" xfId="0" applyFont="1" applyBorder="1" applyAlignment="1">
      <alignment horizontal="left"/>
    </xf>
    <xf numFmtId="0" fontId="5" fillId="0" borderId="34" xfId="0" applyNumberFormat="1" applyFont="1" applyBorder="1" applyAlignment="1">
      <alignment horizontal="left" vertical="center"/>
    </xf>
    <xf numFmtId="0" fontId="5" fillId="0" borderId="35" xfId="0" applyNumberFormat="1" applyFont="1" applyBorder="1" applyAlignment="1">
      <alignment horizontal="left" vertical="center"/>
    </xf>
    <xf numFmtId="0" fontId="5" fillId="0" borderId="36" xfId="0" applyNumberFormat="1" applyFont="1" applyBorder="1" applyAlignment="1">
      <alignment horizontal="left" vertical="center"/>
    </xf>
    <xf numFmtId="0" fontId="0" fillId="0" borderId="41" xfId="0" applyFont="1" applyFill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horizontal="center" vertical="center"/>
    </xf>
    <xf numFmtId="0" fontId="5" fillId="0" borderId="19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30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31" xfId="0" applyFont="1" applyBorder="1" applyAlignment="1">
      <alignment horizontal="left" vertical="center"/>
    </xf>
    <xf numFmtId="0" fontId="6" fillId="0" borderId="75" xfId="0" applyFont="1" applyFill="1" applyBorder="1" applyAlignment="1">
      <alignment horizontal="center" vertical="center"/>
    </xf>
    <xf numFmtId="0" fontId="6" fillId="0" borderId="53" xfId="0" applyFont="1" applyFill="1" applyBorder="1" applyAlignment="1">
      <alignment horizontal="center" vertical="center"/>
    </xf>
    <xf numFmtId="0" fontId="6" fillId="0" borderId="72" xfId="0" applyFont="1" applyFill="1" applyBorder="1" applyAlignment="1">
      <alignment horizontal="center" vertical="center"/>
    </xf>
    <xf numFmtId="0" fontId="6" fillId="0" borderId="13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6" fillId="0" borderId="14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center"/>
    </xf>
    <xf numFmtId="0" fontId="6" fillId="0" borderId="11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vertical="center"/>
    </xf>
    <xf numFmtId="0" fontId="5" fillId="0" borderId="15" xfId="0" applyFont="1" applyBorder="1" applyAlignment="1">
      <alignment vertical="center"/>
    </xf>
    <xf numFmtId="0" fontId="6" fillId="0" borderId="1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13" xfId="0" applyFont="1" applyBorder="1" applyAlignment="1">
      <alignment vertical="center"/>
    </xf>
    <xf numFmtId="43" fontId="5" fillId="0" borderId="0" xfId="0" applyNumberFormat="1" applyFont="1" applyAlignment="1">
      <alignment vertical="center"/>
    </xf>
    <xf numFmtId="0" fontId="6" fillId="0" borderId="44" xfId="0" applyFont="1" applyBorder="1" applyAlignment="1">
      <alignment vertical="center" wrapText="1"/>
    </xf>
    <xf numFmtId="0" fontId="6" fillId="0" borderId="43" xfId="0" applyFont="1" applyBorder="1" applyAlignment="1">
      <alignment vertical="center" wrapText="1"/>
    </xf>
    <xf numFmtId="0" fontId="6" fillId="0" borderId="42" xfId="0" applyFont="1" applyBorder="1" applyAlignment="1">
      <alignment vertical="center" wrapText="1"/>
    </xf>
    <xf numFmtId="0" fontId="6" fillId="0" borderId="2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20" xfId="0" applyFont="1" applyBorder="1" applyAlignment="1">
      <alignment horizontal="left" vertical="center" wrapText="1"/>
    </xf>
    <xf numFmtId="0" fontId="6" fillId="0" borderId="2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6" fillId="0" borderId="20" xfId="0" applyFont="1" applyBorder="1" applyAlignment="1">
      <alignment vertical="center" wrapText="1"/>
    </xf>
    <xf numFmtId="43" fontId="15" fillId="0" borderId="0" xfId="0" applyNumberFormat="1" applyFont="1" applyAlignment="1">
      <alignment vertical="center"/>
    </xf>
    <xf numFmtId="14" fontId="6" fillId="0" borderId="40" xfId="0" applyNumberFormat="1" applyFont="1" applyBorder="1" applyAlignment="1">
      <alignment horizontal="center" vertical="center" wrapText="1"/>
    </xf>
    <xf numFmtId="14" fontId="6" fillId="0" borderId="12" xfId="0" applyNumberFormat="1" applyFont="1" applyBorder="1" applyAlignment="1">
      <alignment horizontal="center" vertical="center" wrapText="1"/>
    </xf>
    <xf numFmtId="14" fontId="6" fillId="0" borderId="12" xfId="0" applyNumberFormat="1" applyFont="1" applyBorder="1" applyAlignment="1">
      <alignment horizontal="center" vertical="center"/>
    </xf>
    <xf numFmtId="164" fontId="6" fillId="0" borderId="12" xfId="1" applyNumberFormat="1" applyFont="1" applyFill="1" applyBorder="1" applyAlignment="1" applyProtection="1">
      <alignment horizontal="center" vertical="center"/>
    </xf>
    <xf numFmtId="0" fontId="6" fillId="0" borderId="9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/>
    </xf>
    <xf numFmtId="49" fontId="6" fillId="0" borderId="12" xfId="1" applyNumberFormat="1" applyFont="1" applyFill="1" applyBorder="1" applyAlignment="1" applyProtection="1">
      <alignment horizontal="center" vertical="center"/>
    </xf>
    <xf numFmtId="14" fontId="6" fillId="0" borderId="10" xfId="0" applyNumberFormat="1" applyFont="1" applyBorder="1" applyAlignment="1">
      <alignment horizontal="center" vertical="center" wrapText="1"/>
    </xf>
    <xf numFmtId="14" fontId="6" fillId="0" borderId="9" xfId="0" applyNumberFormat="1" applyFont="1" applyBorder="1" applyAlignment="1">
      <alignment horizontal="center" vertical="center" wrapText="1"/>
    </xf>
    <xf numFmtId="14" fontId="6" fillId="0" borderId="9" xfId="0" applyNumberFormat="1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49" fontId="6" fillId="0" borderId="9" xfId="1" applyNumberFormat="1" applyFont="1" applyFill="1" applyBorder="1" applyAlignment="1" applyProtection="1">
      <alignment horizontal="center" vertical="center"/>
    </xf>
    <xf numFmtId="14" fontId="6" fillId="0" borderId="18" xfId="0" applyNumberFormat="1" applyFont="1" applyBorder="1" applyAlignment="1">
      <alignment horizontal="center" vertical="center" wrapText="1"/>
    </xf>
    <xf numFmtId="14" fontId="6" fillId="0" borderId="11" xfId="0" applyNumberFormat="1" applyFont="1" applyBorder="1" applyAlignment="1">
      <alignment horizontal="center" vertical="center" wrapText="1"/>
    </xf>
    <xf numFmtId="14" fontId="6" fillId="0" borderId="11" xfId="0" applyNumberFormat="1" applyFont="1" applyBorder="1" applyAlignment="1">
      <alignment horizontal="center" vertical="center"/>
    </xf>
    <xf numFmtId="164" fontId="6" fillId="0" borderId="11" xfId="1" applyNumberFormat="1" applyFont="1" applyFill="1" applyBorder="1" applyAlignment="1" applyProtection="1">
      <alignment horizontal="center" vertical="center"/>
    </xf>
    <xf numFmtId="0" fontId="6" fillId="0" borderId="11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/>
    </xf>
    <xf numFmtId="49" fontId="6" fillId="0" borderId="11" xfId="1" applyNumberFormat="1" applyFont="1" applyFill="1" applyBorder="1" applyAlignment="1" applyProtection="1">
      <alignment horizontal="center" vertical="center"/>
    </xf>
    <xf numFmtId="0" fontId="6" fillId="0" borderId="79" xfId="0" applyFont="1" applyBorder="1" applyAlignment="1">
      <alignment horizontal="center" vertical="center" wrapText="1"/>
    </xf>
    <xf numFmtId="0" fontId="6" fillId="0" borderId="80" xfId="0" applyFont="1" applyBorder="1" applyAlignment="1">
      <alignment horizontal="center" vertical="center" wrapText="1"/>
    </xf>
    <xf numFmtId="0" fontId="6" fillId="0" borderId="81" xfId="0" applyFont="1" applyBorder="1" applyAlignment="1">
      <alignment horizontal="center" vertical="center" wrapText="1"/>
    </xf>
    <xf numFmtId="0" fontId="6" fillId="0" borderId="82" xfId="0" applyFont="1" applyBorder="1" applyAlignment="1">
      <alignment horizontal="center" vertical="center" wrapText="1"/>
    </xf>
    <xf numFmtId="0" fontId="6" fillId="0" borderId="80" xfId="0" applyFont="1" applyBorder="1" applyAlignment="1">
      <alignment horizontal="center" vertical="center"/>
    </xf>
    <xf numFmtId="0" fontId="6" fillId="0" borderId="83" xfId="0" applyFont="1" applyBorder="1" applyAlignment="1">
      <alignment horizontal="center" vertical="center"/>
    </xf>
    <xf numFmtId="0" fontId="5" fillId="0" borderId="84" xfId="0" applyFont="1" applyBorder="1"/>
    <xf numFmtId="0" fontId="5" fillId="0" borderId="85" xfId="0" applyFont="1" applyBorder="1"/>
    <xf numFmtId="0" fontId="5" fillId="0" borderId="86" xfId="0" applyFont="1" applyBorder="1" applyAlignment="1">
      <alignment horizontal="left"/>
    </xf>
    <xf numFmtId="0" fontId="6" fillId="0" borderId="87" xfId="0" applyFont="1" applyBorder="1" applyAlignment="1">
      <alignment horizontal="left"/>
    </xf>
    <xf numFmtId="0" fontId="6" fillId="0" borderId="88" xfId="0" applyFont="1" applyBorder="1" applyAlignment="1">
      <alignment horizontal="left"/>
    </xf>
    <xf numFmtId="0" fontId="5" fillId="0" borderId="30" xfId="0" applyFont="1" applyBorder="1" applyAlignment="1">
      <alignment horizontal="center"/>
    </xf>
    <xf numFmtId="0" fontId="6" fillId="0" borderId="19" xfId="0" applyFont="1" applyBorder="1" applyAlignment="1">
      <alignment horizontal="left"/>
    </xf>
    <xf numFmtId="0" fontId="5" fillId="0" borderId="30" xfId="0" applyFont="1" applyBorder="1"/>
    <xf numFmtId="0" fontId="5" fillId="0" borderId="4" xfId="0" applyFont="1" applyBorder="1"/>
    <xf numFmtId="0" fontId="5" fillId="0" borderId="30" xfId="0" applyFont="1" applyBorder="1" applyAlignment="1">
      <alignment horizontal="left"/>
    </xf>
    <xf numFmtId="0" fontId="4" fillId="0" borderId="19" xfId="0" applyFont="1" applyBorder="1" applyAlignment="1">
      <alignment horizontal="left"/>
    </xf>
    <xf numFmtId="0" fontId="3" fillId="0" borderId="2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3" fillId="0" borderId="51" xfId="0" applyFont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49" xfId="0" applyFont="1" applyBorder="1" applyAlignment="1">
      <alignment horizontal="center"/>
    </xf>
    <xf numFmtId="0" fontId="2" fillId="0" borderId="17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0" fillId="0" borderId="48" xfId="0" applyBorder="1"/>
    <xf numFmtId="0" fontId="0" fillId="0" borderId="47" xfId="0" applyBorder="1"/>
    <xf numFmtId="0" fontId="0" fillId="0" borderId="45" xfId="0" applyBorder="1"/>
    <xf numFmtId="0" fontId="7" fillId="0" borderId="17" xfId="0" applyFont="1" applyBorder="1" applyAlignment="1">
      <alignment vertical="center"/>
    </xf>
    <xf numFmtId="0" fontId="7" fillId="0" borderId="16" xfId="0" applyFont="1" applyBorder="1" applyAlignment="1">
      <alignment vertical="center"/>
    </xf>
    <xf numFmtId="0" fontId="7" fillId="0" borderId="15" xfId="0" applyFont="1" applyBorder="1" applyAlignment="1">
      <alignment vertical="center"/>
    </xf>
    <xf numFmtId="0" fontId="7" fillId="0" borderId="14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13" xfId="0" applyFont="1" applyBorder="1" applyAlignment="1">
      <alignment vertical="center"/>
    </xf>
    <xf numFmtId="0" fontId="7" fillId="0" borderId="0" xfId="0" applyFont="1" applyAlignment="1">
      <alignment horizontal="center"/>
    </xf>
    <xf numFmtId="0" fontId="6" fillId="0" borderId="0" xfId="0" applyFont="1"/>
    <xf numFmtId="0" fontId="6" fillId="0" borderId="13" xfId="0" applyFont="1" applyBorder="1" applyAlignment="1">
      <alignment horizontal="left" vertic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left" vertical="center" wrapText="1"/>
    </xf>
    <xf numFmtId="14" fontId="10" fillId="2" borderId="14" xfId="0" applyNumberFormat="1" applyFont="1" applyFill="1" applyBorder="1" applyAlignment="1">
      <alignment horizontal="center" vertical="center"/>
    </xf>
    <xf numFmtId="43" fontId="6" fillId="2" borderId="0" xfId="1" applyFont="1" applyFill="1" applyBorder="1" applyAlignment="1">
      <alignment horizontal="left" vertical="center"/>
    </xf>
    <xf numFmtId="49" fontId="6" fillId="2" borderId="0" xfId="1" applyNumberFormat="1" applyFont="1" applyFill="1" applyBorder="1" applyAlignment="1">
      <alignment horizontal="center" vertical="center"/>
    </xf>
    <xf numFmtId="14" fontId="6" fillId="2" borderId="0" xfId="0" applyNumberFormat="1" applyFont="1" applyFill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164" fontId="6" fillId="2" borderId="0" xfId="1" applyNumberFormat="1" applyFont="1" applyFill="1" applyBorder="1" applyAlignment="1" applyProtection="1">
      <alignment horizontal="center" vertical="center"/>
    </xf>
    <xf numFmtId="49" fontId="6" fillId="2" borderId="0" xfId="1" applyNumberFormat="1" applyFont="1" applyFill="1" applyBorder="1" applyAlignment="1" applyProtection="1">
      <alignment horizontal="center" vertical="center"/>
    </xf>
    <xf numFmtId="14" fontId="6" fillId="2" borderId="73" xfId="0" applyNumberFormat="1" applyFont="1" applyFill="1" applyBorder="1" applyAlignment="1">
      <alignment horizontal="center" vertical="center"/>
    </xf>
    <xf numFmtId="164" fontId="6" fillId="2" borderId="12" xfId="1" applyNumberFormat="1" applyFont="1" applyFill="1" applyBorder="1" applyAlignment="1" applyProtection="1">
      <alignment horizontal="right" vertical="center"/>
    </xf>
    <xf numFmtId="49" fontId="6" fillId="2" borderId="12" xfId="1" applyNumberFormat="1" applyFont="1" applyFill="1" applyBorder="1" applyAlignment="1" applyProtection="1">
      <alignment horizontal="center" vertical="center"/>
    </xf>
    <xf numFmtId="0" fontId="6" fillId="0" borderId="72" xfId="0" applyFont="1" applyBorder="1" applyAlignment="1">
      <alignment horizontal="center" vertical="center"/>
    </xf>
    <xf numFmtId="49" fontId="6" fillId="0" borderId="72" xfId="1" applyNumberFormat="1" applyFont="1" applyFill="1" applyBorder="1" applyAlignment="1" applyProtection="1">
      <alignment horizontal="center" vertical="center"/>
    </xf>
    <xf numFmtId="14" fontId="6" fillId="2" borderId="54" xfId="0" applyNumberFormat="1" applyFont="1" applyFill="1" applyBorder="1" applyAlignment="1">
      <alignment horizontal="center" vertical="center"/>
    </xf>
    <xf numFmtId="164" fontId="6" fillId="2" borderId="89" xfId="1" applyNumberFormat="1" applyFont="1" applyFill="1" applyBorder="1" applyAlignment="1" applyProtection="1">
      <alignment horizontal="right" vertical="center"/>
    </xf>
    <xf numFmtId="49" fontId="6" fillId="2" borderId="89" xfId="1" applyNumberFormat="1" applyFont="1" applyFill="1" applyBorder="1" applyAlignment="1" applyProtection="1">
      <alignment horizontal="center" vertical="center"/>
    </xf>
    <xf numFmtId="14" fontId="6" fillId="2" borderId="89" xfId="0" applyNumberFormat="1" applyFont="1" applyFill="1" applyBorder="1" applyAlignment="1">
      <alignment horizontal="left" vertical="center"/>
    </xf>
    <xf numFmtId="0" fontId="6" fillId="0" borderId="53" xfId="0" applyFont="1" applyBorder="1" applyAlignment="1">
      <alignment horizontal="center" vertical="center"/>
    </xf>
    <xf numFmtId="49" fontId="6" fillId="0" borderId="53" xfId="1" applyNumberFormat="1" applyFont="1" applyFill="1" applyBorder="1" applyAlignment="1" applyProtection="1">
      <alignment horizontal="center" vertical="center"/>
    </xf>
    <xf numFmtId="0" fontId="5" fillId="0" borderId="90" xfId="0" applyFont="1" applyBorder="1" applyAlignment="1">
      <alignment horizontal="center" vertical="center"/>
    </xf>
    <xf numFmtId="164" fontId="6" fillId="2" borderId="9" xfId="1" applyNumberFormat="1" applyFont="1" applyFill="1" applyBorder="1" applyAlignment="1" applyProtection="1">
      <alignment horizontal="right" vertical="center"/>
    </xf>
    <xf numFmtId="49" fontId="6" fillId="2" borderId="9" xfId="1" applyNumberFormat="1" applyFont="1" applyFill="1" applyBorder="1" applyAlignment="1" applyProtection="1">
      <alignment horizontal="center" vertical="center"/>
    </xf>
    <xf numFmtId="14" fontId="6" fillId="2" borderId="76" xfId="0" applyNumberFormat="1" applyFont="1" applyFill="1" applyBorder="1" applyAlignment="1">
      <alignment horizontal="center" vertical="center"/>
    </xf>
    <xf numFmtId="164" fontId="6" fillId="2" borderId="11" xfId="1" applyNumberFormat="1" applyFont="1" applyFill="1" applyBorder="1" applyAlignment="1" applyProtection="1">
      <alignment horizontal="right" vertical="center"/>
    </xf>
    <xf numFmtId="49" fontId="6" fillId="2" borderId="11" xfId="1" applyNumberFormat="1" applyFont="1" applyFill="1" applyBorder="1" applyAlignment="1" applyProtection="1">
      <alignment horizontal="center" vertical="center"/>
    </xf>
    <xf numFmtId="0" fontId="6" fillId="0" borderId="75" xfId="0" applyFont="1" applyBorder="1" applyAlignment="1">
      <alignment horizontal="center" vertical="center"/>
    </xf>
    <xf numFmtId="49" fontId="6" fillId="0" borderId="75" xfId="1" applyNumberFormat="1" applyFont="1" applyFill="1" applyBorder="1" applyAlignment="1" applyProtection="1">
      <alignment horizontal="center" vertical="center"/>
    </xf>
    <xf numFmtId="14" fontId="6" fillId="2" borderId="76" xfId="0" applyNumberFormat="1" applyFont="1" applyFill="1" applyBorder="1" applyAlignment="1">
      <alignment horizontal="center" vertical="center"/>
    </xf>
    <xf numFmtId="164" fontId="6" fillId="2" borderId="75" xfId="1" applyNumberFormat="1" applyFont="1" applyFill="1" applyBorder="1" applyAlignment="1" applyProtection="1">
      <alignment horizontal="right" vertical="center"/>
    </xf>
    <xf numFmtId="49" fontId="6" fillId="2" borderId="75" xfId="1" applyNumberFormat="1" applyFont="1" applyFill="1" applyBorder="1" applyAlignment="1" applyProtection="1">
      <alignment horizontal="center" vertical="center"/>
    </xf>
    <xf numFmtId="0" fontId="6" fillId="2" borderId="75" xfId="0" applyFont="1" applyFill="1" applyBorder="1" applyAlignment="1">
      <alignment horizontal="center" vertical="center"/>
    </xf>
    <xf numFmtId="164" fontId="6" fillId="0" borderId="75" xfId="1" applyNumberFormat="1" applyFont="1" applyFill="1" applyBorder="1" applyAlignment="1" applyProtection="1">
      <alignment horizontal="center" vertical="center"/>
    </xf>
    <xf numFmtId="49" fontId="6" fillId="0" borderId="75" xfId="1" applyNumberFormat="1" applyFont="1" applyFill="1" applyBorder="1" applyAlignment="1" applyProtection="1">
      <alignment horizontal="center" vertical="center"/>
    </xf>
    <xf numFmtId="164" fontId="6" fillId="2" borderId="75" xfId="1" applyNumberFormat="1" applyFont="1" applyFill="1" applyBorder="1" applyAlignment="1" applyProtection="1">
      <alignment horizontal="center" vertical="center"/>
    </xf>
    <xf numFmtId="0" fontId="6" fillId="0" borderId="27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91" xfId="0" applyFont="1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5" fillId="0" borderId="36" xfId="0" applyFont="1" applyBorder="1" applyAlignment="1">
      <alignment horizontal="left" vertical="center"/>
    </xf>
    <xf numFmtId="0" fontId="5" fillId="0" borderId="35" xfId="0" applyFont="1" applyBorder="1" applyAlignment="1">
      <alignment horizontal="left" vertical="center"/>
    </xf>
    <xf numFmtId="0" fontId="5" fillId="0" borderId="34" xfId="0" applyFont="1" applyBorder="1" applyAlignment="1">
      <alignment horizontal="left" vertical="center"/>
    </xf>
    <xf numFmtId="0" fontId="3" fillId="0" borderId="2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66675</xdr:rowOff>
    </xdr:from>
    <xdr:to>
      <xdr:col>1</xdr:col>
      <xdr:colOff>38100</xdr:colOff>
      <xdr:row>2</xdr:row>
      <xdr:rowOff>205154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F153D13B-F7E9-4630-A562-8578791558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66675"/>
          <a:ext cx="600075" cy="500429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24847</xdr:colOff>
      <xdr:row>0</xdr:row>
      <xdr:rowOff>0</xdr:rowOff>
    </xdr:from>
    <xdr:to>
      <xdr:col>1</xdr:col>
      <xdr:colOff>57977</xdr:colOff>
      <xdr:row>1</xdr:row>
      <xdr:rowOff>168337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582BDAF1-316D-426B-9D88-2BE53E7E95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47" y="0"/>
          <a:ext cx="642730" cy="358837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66675</xdr:rowOff>
    </xdr:from>
    <xdr:to>
      <xdr:col>0</xdr:col>
      <xdr:colOff>527538</xdr:colOff>
      <xdr:row>2</xdr:row>
      <xdr:rowOff>73269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66675"/>
          <a:ext cx="479913" cy="482844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24848</xdr:colOff>
      <xdr:row>0</xdr:row>
      <xdr:rowOff>0</xdr:rowOff>
    </xdr:from>
    <xdr:to>
      <xdr:col>0</xdr:col>
      <xdr:colOff>534866</xdr:colOff>
      <xdr:row>1</xdr:row>
      <xdr:rowOff>168337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48" y="0"/>
          <a:ext cx="510018" cy="454087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sei.ufmg.br/sei/controlador.php?acao=arvore_visualizar&amp;acao_origem=procedimento_visualizar&amp;id_procedimento=1202690&amp;infra_sistema=100000100&amp;infra_unidade_atual=110000705&amp;infra_hash=ab4ae5e5f0bbd5d8a89bf8324d70f13bd0fcaf5f3fc8a8a437e3c9be98e1bb88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sei.ufmg.br/sei/controlador.php?acao=arvore_visualizar&amp;acao_origem=procedimento_visualizar&amp;id_procedimento=1202690&amp;infra_sistema=100000100&amp;infra_unidade_atual=110000705&amp;infra_hash=ab4ae5e5f0bbd5d8a89bf8324d70f13bd0fcaf5f3fc8a8a437e3c9be98e1bb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E97D60-CB56-436B-B69E-245E3332B21E}">
  <sheetPr>
    <pageSetUpPr fitToPage="1"/>
  </sheetPr>
  <dimension ref="A1:O24"/>
  <sheetViews>
    <sheetView zoomScale="120" zoomScaleNormal="120" workbookViewId="0">
      <selection activeCell="E12" sqref="E12:H12"/>
    </sheetView>
  </sheetViews>
  <sheetFormatPr defaultRowHeight="15"/>
  <cols>
    <col min="1" max="1" width="10.85546875" customWidth="1"/>
    <col min="2" max="2" width="12.42578125" customWidth="1"/>
    <col min="3" max="3" width="16" bestFit="1" customWidth="1"/>
    <col min="4" max="4" width="12.42578125" customWidth="1"/>
    <col min="5" max="5" width="23.28515625" customWidth="1"/>
    <col min="6" max="6" width="11.140625" customWidth="1"/>
    <col min="7" max="7" width="11.42578125" bestFit="1" customWidth="1"/>
    <col min="8" max="8" width="11.7109375" customWidth="1"/>
    <col min="9" max="9" width="10.85546875" bestFit="1" customWidth="1"/>
    <col min="10" max="10" width="10.85546875" customWidth="1"/>
    <col min="11" max="12" width="9.28515625" bestFit="1" customWidth="1"/>
    <col min="13" max="13" width="21.28515625" bestFit="1" customWidth="1"/>
    <col min="14" max="14" width="15.7109375" customWidth="1"/>
    <col min="15" max="15" width="12.28515625" style="13" bestFit="1" customWidth="1"/>
  </cols>
  <sheetData>
    <row r="1" spans="1:15">
      <c r="A1" s="281"/>
      <c r="B1" s="280"/>
      <c r="C1" s="280"/>
      <c r="D1" s="280"/>
      <c r="E1" s="280"/>
      <c r="F1" s="280"/>
      <c r="G1" s="280"/>
      <c r="H1" s="280"/>
      <c r="I1" s="280"/>
      <c r="J1" s="280"/>
      <c r="K1" s="280"/>
      <c r="L1" s="280"/>
      <c r="M1" s="280"/>
      <c r="N1" s="279"/>
    </row>
    <row r="2" spans="1:15" ht="22.5">
      <c r="A2" s="278" t="s">
        <v>0</v>
      </c>
      <c r="B2" s="277"/>
      <c r="C2" s="277"/>
      <c r="D2" s="277"/>
      <c r="E2" s="277"/>
      <c r="F2" s="277"/>
      <c r="G2" s="277"/>
      <c r="H2" s="277"/>
      <c r="I2" s="277"/>
      <c r="J2" s="277"/>
      <c r="K2" s="277"/>
      <c r="L2" s="277"/>
      <c r="M2" s="277"/>
      <c r="N2" s="276"/>
    </row>
    <row r="3" spans="1:15" ht="21" customHeight="1" thickBot="1">
      <c r="A3" s="275"/>
      <c r="B3" s="274"/>
      <c r="C3" s="274"/>
      <c r="D3" s="274"/>
      <c r="E3" s="274"/>
      <c r="F3" s="274"/>
      <c r="G3" s="274"/>
      <c r="H3" s="274"/>
      <c r="I3" s="274"/>
      <c r="J3" s="274"/>
      <c r="K3" s="274"/>
      <c r="L3" s="274"/>
      <c r="M3" s="274"/>
      <c r="N3" s="273"/>
    </row>
    <row r="4" spans="1:15" ht="15.75" thickBot="1">
      <c r="A4" s="272" t="s">
        <v>103</v>
      </c>
      <c r="B4" s="271"/>
      <c r="C4" s="271"/>
      <c r="D4" s="271"/>
      <c r="E4" s="271"/>
      <c r="F4" s="271"/>
      <c r="G4" s="271"/>
      <c r="H4" s="271"/>
      <c r="I4" s="271"/>
      <c r="J4" s="271"/>
      <c r="K4" s="271"/>
      <c r="L4" s="271"/>
      <c r="M4" s="271"/>
      <c r="N4" s="270"/>
    </row>
    <row r="5" spans="1:15">
      <c r="A5" s="269"/>
      <c r="B5" s="268"/>
      <c r="C5" s="268"/>
      <c r="D5" s="268"/>
      <c r="E5" s="268"/>
      <c r="F5" s="268"/>
      <c r="G5" s="268"/>
      <c r="H5" s="268"/>
      <c r="I5" s="268"/>
      <c r="J5" s="268"/>
      <c r="K5" s="268"/>
      <c r="L5" s="268"/>
      <c r="M5" s="268"/>
      <c r="N5" s="267"/>
    </row>
    <row r="6" spans="1:15">
      <c r="A6" s="266" t="s">
        <v>1</v>
      </c>
      <c r="B6" s="167"/>
      <c r="C6" s="167"/>
      <c r="D6" s="168" t="s">
        <v>17</v>
      </c>
      <c r="E6" s="169"/>
      <c r="F6" s="169"/>
      <c r="G6" s="169"/>
      <c r="H6" s="169"/>
      <c r="I6" s="169"/>
      <c r="J6" s="169"/>
      <c r="K6" s="169"/>
      <c r="L6" s="169"/>
      <c r="M6" s="169"/>
      <c r="N6" s="265"/>
    </row>
    <row r="7" spans="1:15">
      <c r="A7" s="262" t="s">
        <v>2</v>
      </c>
      <c r="B7" s="141"/>
      <c r="C7" s="141"/>
      <c r="D7" s="168" t="s">
        <v>3</v>
      </c>
      <c r="E7" s="169"/>
      <c r="F7" s="169"/>
      <c r="G7" s="169"/>
      <c r="H7" s="169"/>
      <c r="I7" s="169"/>
      <c r="J7" s="169"/>
      <c r="K7" s="169"/>
      <c r="L7" s="169"/>
      <c r="M7" s="169"/>
      <c r="N7" s="265"/>
    </row>
    <row r="8" spans="1:15">
      <c r="A8" s="262" t="s">
        <v>4</v>
      </c>
      <c r="B8" s="141"/>
      <c r="C8" s="141"/>
      <c r="D8" s="137" t="s">
        <v>147</v>
      </c>
      <c r="E8" s="264"/>
      <c r="F8" s="264"/>
      <c r="G8" s="264"/>
      <c r="H8" s="264"/>
      <c r="I8" s="264"/>
      <c r="J8" s="264"/>
      <c r="K8" s="264"/>
      <c r="L8" s="264"/>
      <c r="M8" s="264"/>
      <c r="N8" s="263"/>
    </row>
    <row r="9" spans="1:15">
      <c r="A9" s="262" t="s">
        <v>5</v>
      </c>
      <c r="B9" s="141"/>
      <c r="C9" s="141"/>
      <c r="D9" s="137" t="s">
        <v>146</v>
      </c>
      <c r="E9" s="145"/>
      <c r="F9" s="145"/>
      <c r="G9" s="145"/>
      <c r="H9" s="145"/>
      <c r="I9" s="145"/>
      <c r="J9" s="145"/>
      <c r="K9" s="145"/>
      <c r="L9" s="145"/>
      <c r="M9" s="145"/>
      <c r="N9" s="261"/>
    </row>
    <row r="10" spans="1:15" ht="15.75" thickBot="1">
      <c r="A10" s="260" t="s">
        <v>6</v>
      </c>
      <c r="B10" s="259"/>
      <c r="C10" s="259"/>
      <c r="D10" s="258" t="s">
        <v>145</v>
      </c>
      <c r="E10" s="257"/>
      <c r="F10" s="257"/>
      <c r="G10" s="257"/>
      <c r="H10" s="257"/>
      <c r="I10" s="257"/>
      <c r="J10" s="257"/>
      <c r="K10" s="257"/>
      <c r="L10" s="257"/>
      <c r="M10" s="257"/>
      <c r="N10" s="256"/>
    </row>
    <row r="11" spans="1:15" s="13" customFormat="1" ht="36.75" thickBot="1">
      <c r="A11" s="255" t="s">
        <v>53</v>
      </c>
      <c r="B11" s="251" t="s">
        <v>55</v>
      </c>
      <c r="C11" s="251" t="s">
        <v>56</v>
      </c>
      <c r="D11" s="251" t="s">
        <v>57</v>
      </c>
      <c r="E11" s="254" t="s">
        <v>58</v>
      </c>
      <c r="F11" s="251" t="s">
        <v>59</v>
      </c>
      <c r="G11" s="251" t="s">
        <v>60</v>
      </c>
      <c r="H11" s="251" t="s">
        <v>61</v>
      </c>
      <c r="I11" s="253" t="s">
        <v>62</v>
      </c>
      <c r="J11" s="252" t="s">
        <v>63</v>
      </c>
      <c r="K11" s="251" t="s">
        <v>64</v>
      </c>
      <c r="L11" s="251" t="s">
        <v>65</v>
      </c>
      <c r="M11" s="251" t="s">
        <v>66</v>
      </c>
      <c r="N11" s="250" t="s">
        <v>67</v>
      </c>
    </row>
    <row r="12" spans="1:15" ht="27" customHeight="1">
      <c r="A12" s="28">
        <v>1</v>
      </c>
      <c r="B12" s="249" t="s">
        <v>144</v>
      </c>
      <c r="C12" s="246" t="s">
        <v>143</v>
      </c>
      <c r="D12" s="248">
        <v>30</v>
      </c>
      <c r="E12" s="247" t="s">
        <v>142</v>
      </c>
      <c r="F12" s="61">
        <v>100000</v>
      </c>
      <c r="G12" s="61">
        <v>92500</v>
      </c>
      <c r="H12" s="246">
        <v>108683.54</v>
      </c>
      <c r="I12" s="246">
        <v>8683.5400000000009</v>
      </c>
      <c r="J12" s="246">
        <f>1133.72+3247.22+3119.06</f>
        <v>7500</v>
      </c>
      <c r="K12" s="245">
        <v>45201</v>
      </c>
      <c r="L12" s="245">
        <v>45932</v>
      </c>
      <c r="M12" s="244" t="s">
        <v>25</v>
      </c>
      <c r="N12" s="243" t="s">
        <v>29</v>
      </c>
      <c r="O12" s="230"/>
    </row>
    <row r="13" spans="1:15" ht="24.75" customHeight="1">
      <c r="A13" s="29">
        <v>2</v>
      </c>
      <c r="B13" s="242" t="s">
        <v>141</v>
      </c>
      <c r="C13" s="8" t="s">
        <v>140</v>
      </c>
      <c r="D13" s="241">
        <v>53</v>
      </c>
      <c r="E13" s="235" t="s">
        <v>139</v>
      </c>
      <c r="F13" s="58">
        <v>3929811.18</v>
      </c>
      <c r="G13" s="58">
        <f>F13-1033188.75</f>
        <v>2896622.43</v>
      </c>
      <c r="H13" s="8">
        <v>1676660.99</v>
      </c>
      <c r="I13" s="8">
        <v>387477.79</v>
      </c>
      <c r="J13" s="8">
        <v>128836.56</v>
      </c>
      <c r="K13" s="240">
        <v>45491</v>
      </c>
      <c r="L13" s="240">
        <v>47317</v>
      </c>
      <c r="M13" s="239" t="s">
        <v>24</v>
      </c>
      <c r="N13" s="238" t="s">
        <v>135</v>
      </c>
      <c r="O13" s="230"/>
    </row>
    <row r="14" spans="1:15" ht="39" customHeight="1" thickBot="1">
      <c r="A14" s="30">
        <v>3</v>
      </c>
      <c r="B14" s="237" t="s">
        <v>138</v>
      </c>
      <c r="C14" s="234" t="s">
        <v>137</v>
      </c>
      <c r="D14" s="236">
        <v>55</v>
      </c>
      <c r="E14" s="235" t="s">
        <v>136</v>
      </c>
      <c r="F14" s="102">
        <v>15497831.279999999</v>
      </c>
      <c r="G14" s="102">
        <v>15497831.279999999</v>
      </c>
      <c r="H14" s="234">
        <v>2698164.31</v>
      </c>
      <c r="I14" s="234">
        <v>1655772.75</v>
      </c>
      <c r="J14" s="234">
        <v>166668.17000000001</v>
      </c>
      <c r="K14" s="233">
        <v>45615</v>
      </c>
      <c r="L14" s="233">
        <v>47441</v>
      </c>
      <c r="M14" s="232" t="s">
        <v>24</v>
      </c>
      <c r="N14" s="231" t="s">
        <v>135</v>
      </c>
      <c r="O14" s="230"/>
    </row>
    <row r="15" spans="1:15" s="18" customFormat="1" ht="20.25" customHeight="1" thickBot="1">
      <c r="A15" s="229" t="s">
        <v>104</v>
      </c>
      <c r="B15" s="228"/>
      <c r="C15" s="228"/>
      <c r="D15" s="228"/>
      <c r="E15" s="228"/>
      <c r="F15" s="228"/>
      <c r="G15" s="228"/>
      <c r="H15" s="228"/>
      <c r="I15" s="228"/>
      <c r="J15" s="228"/>
      <c r="K15" s="228"/>
      <c r="L15" s="228"/>
      <c r="M15" s="228"/>
      <c r="N15" s="227"/>
    </row>
    <row r="16" spans="1:15" s="18" customFormat="1" ht="20.25" customHeight="1" thickBot="1">
      <c r="A16" s="226" t="s">
        <v>108</v>
      </c>
      <c r="B16" s="225"/>
      <c r="C16" s="225"/>
      <c r="D16" s="225"/>
      <c r="E16" s="225"/>
      <c r="F16" s="225"/>
      <c r="G16" s="225"/>
      <c r="H16" s="225"/>
      <c r="I16" s="225"/>
      <c r="J16" s="225"/>
      <c r="K16" s="225"/>
      <c r="L16" s="225"/>
      <c r="M16" s="225"/>
      <c r="N16" s="224"/>
    </row>
    <row r="17" spans="1:14" s="18" customFormat="1" ht="23.25" customHeight="1" thickBot="1">
      <c r="A17" s="226" t="s">
        <v>105</v>
      </c>
      <c r="B17" s="225"/>
      <c r="C17" s="225"/>
      <c r="D17" s="225"/>
      <c r="E17" s="225"/>
      <c r="F17" s="225"/>
      <c r="G17" s="225"/>
      <c r="H17" s="225"/>
      <c r="I17" s="225"/>
      <c r="J17" s="225"/>
      <c r="K17" s="225"/>
      <c r="L17" s="225"/>
      <c r="M17" s="225"/>
      <c r="N17" s="224"/>
    </row>
    <row r="18" spans="1:14" s="18" customFormat="1" ht="18.75" customHeight="1" thickBot="1">
      <c r="A18" s="223" t="s">
        <v>106</v>
      </c>
      <c r="B18" s="222"/>
      <c r="C18" s="222"/>
      <c r="D18" s="222"/>
      <c r="E18" s="222"/>
      <c r="F18" s="222"/>
      <c r="G18" s="222"/>
      <c r="H18" s="222"/>
      <c r="I18" s="222"/>
      <c r="J18" s="222"/>
      <c r="K18" s="222"/>
      <c r="L18" s="222"/>
      <c r="M18" s="222"/>
      <c r="N18" s="221"/>
    </row>
    <row r="19" spans="1:14" s="18" customFormat="1" ht="61.5" customHeight="1">
      <c r="A19" s="39"/>
      <c r="B19" s="159"/>
      <c r="C19" s="159"/>
      <c r="D19" s="159"/>
      <c r="E19" s="40"/>
      <c r="F19" s="40"/>
      <c r="G19" s="40"/>
      <c r="H19" s="41"/>
      <c r="I19" s="40"/>
      <c r="J19" s="40"/>
      <c r="K19" s="157" t="s">
        <v>76</v>
      </c>
      <c r="L19" s="157"/>
      <c r="M19" s="157"/>
      <c r="N19" s="158"/>
    </row>
    <row r="20" spans="1:14" s="13" customFormat="1" ht="15" customHeight="1">
      <c r="A20" s="219"/>
      <c r="B20" s="156" t="s">
        <v>75</v>
      </c>
      <c r="C20" s="156"/>
      <c r="D20" s="156"/>
      <c r="E20" s="218"/>
      <c r="F20" s="218"/>
      <c r="G20" s="218"/>
      <c r="H20" s="218"/>
      <c r="I20" s="220"/>
      <c r="J20" s="218"/>
      <c r="K20" s="217" t="s">
        <v>7</v>
      </c>
      <c r="L20" s="217"/>
      <c r="M20" s="217"/>
      <c r="N20" s="216"/>
    </row>
    <row r="21" spans="1:14" s="13" customFormat="1" ht="14.25" customHeight="1">
      <c r="A21" s="219"/>
      <c r="B21" s="217" t="s">
        <v>35</v>
      </c>
      <c r="C21" s="217"/>
      <c r="D21" s="217"/>
      <c r="E21" s="218"/>
      <c r="F21" s="218"/>
      <c r="G21" s="218"/>
      <c r="H21" s="218"/>
      <c r="I21" s="218"/>
      <c r="J21" s="218"/>
      <c r="K21" s="217" t="s">
        <v>70</v>
      </c>
      <c r="L21" s="217"/>
      <c r="M21" s="217"/>
      <c r="N21" s="216"/>
    </row>
    <row r="22" spans="1:14" s="13" customFormat="1" ht="20.25" customHeight="1" thickBot="1">
      <c r="A22" s="215"/>
      <c r="B22" s="152" t="s">
        <v>73</v>
      </c>
      <c r="C22" s="152"/>
      <c r="D22" s="152"/>
      <c r="E22" s="42"/>
      <c r="F22" s="214"/>
      <c r="G22" s="214"/>
      <c r="H22" s="214"/>
      <c r="I22" s="214"/>
      <c r="J22" s="214"/>
      <c r="K22" s="152" t="s">
        <v>71</v>
      </c>
      <c r="L22" s="152"/>
      <c r="M22" s="152"/>
      <c r="N22" s="213"/>
    </row>
    <row r="23" spans="1:14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</row>
    <row r="24" spans="1:14">
      <c r="A24" s="4"/>
      <c r="B24" s="4"/>
      <c r="C24" s="4"/>
      <c r="D24" s="4"/>
      <c r="E24" s="4"/>
      <c r="F24" s="4"/>
      <c r="G24" s="24"/>
      <c r="H24" s="4"/>
      <c r="I24" s="4"/>
      <c r="J24" s="4"/>
      <c r="K24" s="4"/>
      <c r="L24" s="4"/>
      <c r="M24" s="4"/>
      <c r="N24" s="4"/>
    </row>
  </sheetData>
  <mergeCells count="22">
    <mergeCell ref="A15:N15"/>
    <mergeCell ref="A16:N16"/>
    <mergeCell ref="A8:C8"/>
    <mergeCell ref="A9:C9"/>
    <mergeCell ref="E9:N9"/>
    <mergeCell ref="A10:C10"/>
    <mergeCell ref="A2:N2"/>
    <mergeCell ref="A4:N5"/>
    <mergeCell ref="A6:C6"/>
    <mergeCell ref="D6:N6"/>
    <mergeCell ref="A7:C7"/>
    <mergeCell ref="D7:N7"/>
    <mergeCell ref="B22:D22"/>
    <mergeCell ref="K22:N22"/>
    <mergeCell ref="A17:N17"/>
    <mergeCell ref="A18:N18"/>
    <mergeCell ref="B21:D21"/>
    <mergeCell ref="K21:N21"/>
    <mergeCell ref="B19:D19"/>
    <mergeCell ref="K19:N19"/>
    <mergeCell ref="B20:D20"/>
    <mergeCell ref="K20:N20"/>
  </mergeCells>
  <printOptions horizontalCentered="1" verticalCentered="1"/>
  <pageMargins left="0.51181102362204722" right="0.51181102362204722" top="0.74803149606299213" bottom="0.78740157480314965" header="0.31496062992125984" footer="0"/>
  <pageSetup paperSize="9" scale="72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652045-5411-41E6-9C88-661FAE073720}">
  <sheetPr>
    <pageSetUpPr fitToPage="1"/>
  </sheetPr>
  <dimension ref="A1:H26"/>
  <sheetViews>
    <sheetView zoomScale="130" zoomScaleNormal="130" workbookViewId="0">
      <selection activeCell="E12" sqref="E12:H12"/>
    </sheetView>
  </sheetViews>
  <sheetFormatPr defaultRowHeight="15"/>
  <cols>
    <col min="2" max="2" width="15.28515625" customWidth="1"/>
    <col min="3" max="3" width="17.140625" customWidth="1"/>
    <col min="4" max="4" width="19.7109375" customWidth="1"/>
    <col min="5" max="5" width="25.28515625" customWidth="1"/>
    <col min="6" max="6" width="19" bestFit="1" customWidth="1"/>
    <col min="7" max="7" width="19.140625" bestFit="1" customWidth="1"/>
    <col min="8" max="8" width="16.5703125" customWidth="1"/>
  </cols>
  <sheetData>
    <row r="1" spans="1:8" ht="22.5">
      <c r="A1" s="187" t="s">
        <v>0</v>
      </c>
      <c r="B1" s="188"/>
      <c r="C1" s="188"/>
      <c r="D1" s="188"/>
      <c r="E1" s="188"/>
      <c r="F1" s="188"/>
      <c r="G1" s="188"/>
      <c r="H1" s="189"/>
    </row>
    <row r="2" spans="1:8" ht="26.25" customHeight="1" thickBot="1">
      <c r="A2" s="190" t="s">
        <v>8</v>
      </c>
      <c r="B2" s="191"/>
      <c r="C2" s="191"/>
      <c r="D2" s="191"/>
      <c r="E2" s="191"/>
      <c r="F2" s="191"/>
      <c r="G2" s="191"/>
      <c r="H2" s="192"/>
    </row>
    <row r="3" spans="1:8" ht="15.75" thickBot="1">
      <c r="A3" s="338" t="s">
        <v>107</v>
      </c>
      <c r="B3" s="337"/>
      <c r="C3" s="337"/>
      <c r="D3" s="337"/>
      <c r="E3" s="337"/>
      <c r="F3" s="337"/>
      <c r="G3" s="337"/>
      <c r="H3" s="336"/>
    </row>
    <row r="4" spans="1:8">
      <c r="A4" s="338"/>
      <c r="B4" s="337"/>
      <c r="C4" s="337"/>
      <c r="D4" s="337"/>
      <c r="E4" s="337"/>
      <c r="F4" s="337"/>
      <c r="G4" s="337"/>
      <c r="H4" s="336"/>
    </row>
    <row r="5" spans="1:8">
      <c r="A5" s="196" t="s">
        <v>1</v>
      </c>
      <c r="B5" s="197"/>
      <c r="C5" s="197"/>
      <c r="D5" s="198" t="s">
        <v>17</v>
      </c>
      <c r="E5" s="199"/>
      <c r="F5" s="199"/>
      <c r="G5" s="199"/>
      <c r="H5" s="200"/>
    </row>
    <row r="6" spans="1:8">
      <c r="A6" s="196" t="s">
        <v>2</v>
      </c>
      <c r="B6" s="197"/>
      <c r="C6" s="197"/>
      <c r="D6" s="201" t="s">
        <v>3</v>
      </c>
      <c r="E6" s="201"/>
      <c r="F6" s="201"/>
      <c r="G6" s="201"/>
      <c r="H6" s="202"/>
    </row>
    <row r="7" spans="1:8">
      <c r="A7" s="196" t="s">
        <v>4</v>
      </c>
      <c r="B7" s="197"/>
      <c r="C7" s="197"/>
      <c r="D7" s="198" t="s">
        <v>147</v>
      </c>
      <c r="E7" s="199"/>
      <c r="F7" s="199"/>
      <c r="G7" s="199"/>
      <c r="H7" s="200"/>
    </row>
    <row r="8" spans="1:8">
      <c r="A8" s="196" t="s">
        <v>5</v>
      </c>
      <c r="B8" s="197"/>
      <c r="C8" s="197"/>
      <c r="D8" s="198" t="s">
        <v>146</v>
      </c>
      <c r="E8" s="199"/>
      <c r="F8" s="199"/>
      <c r="G8" s="199"/>
      <c r="H8" s="200"/>
    </row>
    <row r="9" spans="1:8" ht="15.75" thickBot="1">
      <c r="A9" s="181" t="s">
        <v>6</v>
      </c>
      <c r="B9" s="182"/>
      <c r="C9" s="182"/>
      <c r="D9" s="335" t="s">
        <v>145</v>
      </c>
      <c r="E9" s="334"/>
      <c r="F9" s="334"/>
      <c r="G9" s="334"/>
      <c r="H9" s="333"/>
    </row>
    <row r="10" spans="1:8" ht="15.75" customHeight="1" thickBot="1">
      <c r="A10" s="332" t="s">
        <v>9</v>
      </c>
      <c r="B10" s="332"/>
      <c r="C10" s="332"/>
      <c r="D10" s="332"/>
      <c r="E10" s="332"/>
      <c r="F10" s="332"/>
      <c r="G10" s="332"/>
      <c r="H10" s="332"/>
    </row>
    <row r="11" spans="1:8" s="36" customFormat="1" ht="39" customHeight="1" thickBot="1">
      <c r="A11" s="331" t="s">
        <v>53</v>
      </c>
      <c r="B11" s="330" t="s">
        <v>10</v>
      </c>
      <c r="C11" s="329" t="s">
        <v>11</v>
      </c>
      <c r="D11" s="251" t="s">
        <v>57</v>
      </c>
      <c r="E11" s="329" t="s">
        <v>154</v>
      </c>
      <c r="F11" s="328" t="s">
        <v>121</v>
      </c>
      <c r="G11" s="328" t="s">
        <v>122</v>
      </c>
      <c r="H11" s="327" t="s">
        <v>54</v>
      </c>
    </row>
    <row r="12" spans="1:8" ht="17.100000000000001" customHeight="1" thickBot="1">
      <c r="A12" s="116">
        <v>1</v>
      </c>
      <c r="B12" s="322" t="s">
        <v>144</v>
      </c>
      <c r="C12" s="326" t="s">
        <v>153</v>
      </c>
      <c r="D12" s="323">
        <v>30</v>
      </c>
      <c r="E12" s="178" t="s">
        <v>51</v>
      </c>
      <c r="F12" s="179"/>
      <c r="G12" s="179"/>
      <c r="H12" s="180"/>
    </row>
    <row r="13" spans="1:8" ht="17.100000000000001" customHeight="1" thickBot="1">
      <c r="A13" s="116">
        <v>2</v>
      </c>
      <c r="B13" s="325" t="s">
        <v>141</v>
      </c>
      <c r="C13" s="324" t="s">
        <v>140</v>
      </c>
      <c r="D13" s="323">
        <v>53</v>
      </c>
      <c r="E13" s="118" t="s">
        <v>149</v>
      </c>
      <c r="F13" s="322">
        <v>2</v>
      </c>
      <c r="G13" s="321">
        <f>770*12</f>
        <v>9240</v>
      </c>
      <c r="H13" s="320" t="s">
        <v>24</v>
      </c>
    </row>
    <row r="14" spans="1:8" ht="17.100000000000001" customHeight="1">
      <c r="A14" s="28">
        <v>3</v>
      </c>
      <c r="B14" s="319" t="s">
        <v>138</v>
      </c>
      <c r="C14" s="246" t="s">
        <v>137</v>
      </c>
      <c r="D14" s="318">
        <v>55</v>
      </c>
      <c r="E14" s="67" t="s">
        <v>135</v>
      </c>
      <c r="F14" s="317">
        <v>4</v>
      </c>
      <c r="G14" s="316">
        <f>3800*12</f>
        <v>45600</v>
      </c>
      <c r="H14" s="315" t="s">
        <v>24</v>
      </c>
    </row>
    <row r="15" spans="1:8" ht="17.100000000000001" customHeight="1">
      <c r="A15" s="29">
        <v>4</v>
      </c>
      <c r="B15" s="311"/>
      <c r="C15" s="8" t="s">
        <v>137</v>
      </c>
      <c r="D15" s="310"/>
      <c r="E15" s="66" t="s">
        <v>152</v>
      </c>
      <c r="F15" s="314">
        <v>4</v>
      </c>
      <c r="G15" s="313">
        <f>3800*12</f>
        <v>45600</v>
      </c>
      <c r="H15" s="306"/>
    </row>
    <row r="16" spans="1:8" ht="17.100000000000001" customHeight="1">
      <c r="A16" s="29">
        <v>5</v>
      </c>
      <c r="B16" s="311"/>
      <c r="C16" s="8" t="s">
        <v>137</v>
      </c>
      <c r="D16" s="310"/>
      <c r="E16" s="66" t="s">
        <v>151</v>
      </c>
      <c r="F16" s="314">
        <v>4</v>
      </c>
      <c r="G16" s="313">
        <f>3800*12</f>
        <v>45600</v>
      </c>
      <c r="H16" s="306"/>
    </row>
    <row r="17" spans="1:8" ht="17.100000000000001" customHeight="1">
      <c r="A17" s="312">
        <v>6</v>
      </c>
      <c r="B17" s="311"/>
      <c r="C17" s="8" t="s">
        <v>137</v>
      </c>
      <c r="D17" s="310"/>
      <c r="E17" s="309" t="s">
        <v>150</v>
      </c>
      <c r="F17" s="308">
        <v>4</v>
      </c>
      <c r="G17" s="307">
        <f>3800*4</f>
        <v>15200</v>
      </c>
      <c r="H17" s="306"/>
    </row>
    <row r="18" spans="1:8" ht="17.100000000000001" customHeight="1" thickBot="1">
      <c r="A18" s="30">
        <v>7</v>
      </c>
      <c r="B18" s="305"/>
      <c r="C18" s="234" t="s">
        <v>137</v>
      </c>
      <c r="D18" s="304"/>
      <c r="E18" s="68" t="s">
        <v>149</v>
      </c>
      <c r="F18" s="303">
        <v>4</v>
      </c>
      <c r="G18" s="302">
        <f>3800*12</f>
        <v>45600</v>
      </c>
      <c r="H18" s="301"/>
    </row>
    <row r="19" spans="1:8" s="19" customFormat="1" ht="15.75" customHeight="1">
      <c r="A19" s="38" t="s">
        <v>14</v>
      </c>
      <c r="B19" s="300"/>
      <c r="C19" s="299"/>
      <c r="D19" s="298"/>
      <c r="E19" s="297"/>
      <c r="F19" s="296"/>
      <c r="G19" s="295"/>
      <c r="H19" s="294"/>
    </row>
    <row r="20" spans="1:8" s="36" customFormat="1" ht="21" customHeight="1">
      <c r="A20" s="206" t="s">
        <v>69</v>
      </c>
      <c r="B20" s="293"/>
      <c r="C20" s="293"/>
      <c r="D20" s="293"/>
      <c r="E20" s="293"/>
      <c r="F20" s="293"/>
      <c r="G20" s="293"/>
      <c r="H20" s="208"/>
    </row>
    <row r="21" spans="1:8" s="19" customFormat="1" ht="15.75" customHeight="1">
      <c r="A21" s="38" t="s">
        <v>15</v>
      </c>
      <c r="B21" s="292"/>
      <c r="C21" s="292"/>
      <c r="D21" s="292"/>
      <c r="E21" s="291"/>
      <c r="F21" s="291"/>
      <c r="G21" s="291"/>
      <c r="H21" s="20"/>
    </row>
    <row r="22" spans="1:8" s="19" customFormat="1" ht="13.5" customHeight="1">
      <c r="A22" s="290" t="s">
        <v>16</v>
      </c>
      <c r="B22" s="289"/>
      <c r="C22" s="289"/>
      <c r="D22" s="289"/>
      <c r="E22" s="289"/>
      <c r="F22" s="289"/>
      <c r="G22" s="289"/>
      <c r="H22" s="22"/>
    </row>
    <row r="23" spans="1:8" ht="43.5" customHeight="1">
      <c r="A23" s="16"/>
      <c r="B23" s="288" t="s">
        <v>74</v>
      </c>
      <c r="C23" s="288"/>
      <c r="D23" s="288"/>
      <c r="E23" s="4"/>
      <c r="F23" s="288" t="s">
        <v>74</v>
      </c>
      <c r="G23" s="288"/>
      <c r="H23" s="17"/>
    </row>
    <row r="24" spans="1:8" s="13" customFormat="1" ht="18" customHeight="1">
      <c r="A24" s="287"/>
      <c r="B24" s="217" t="s">
        <v>148</v>
      </c>
      <c r="C24" s="217"/>
      <c r="D24" s="217"/>
      <c r="E24" s="286"/>
      <c r="F24" s="217" t="s">
        <v>7</v>
      </c>
      <c r="G24" s="217"/>
      <c r="H24" s="285"/>
    </row>
    <row r="25" spans="1:8" s="13" customFormat="1">
      <c r="A25" s="287"/>
      <c r="B25" s="217" t="s">
        <v>35</v>
      </c>
      <c r="C25" s="217"/>
      <c r="D25" s="217"/>
      <c r="E25" s="286"/>
      <c r="F25" s="217" t="s">
        <v>70</v>
      </c>
      <c r="G25" s="217"/>
      <c r="H25" s="285"/>
    </row>
    <row r="26" spans="1:8" s="13" customFormat="1" ht="15.75" thickBot="1">
      <c r="A26" s="284"/>
      <c r="B26" s="152" t="s">
        <v>72</v>
      </c>
      <c r="C26" s="152"/>
      <c r="D26" s="152"/>
      <c r="E26" s="283"/>
      <c r="F26" s="152" t="s">
        <v>71</v>
      </c>
      <c r="G26" s="152"/>
      <c r="H26" s="282"/>
    </row>
  </sheetData>
  <mergeCells count="27">
    <mergeCell ref="E12:H12"/>
    <mergeCell ref="H14:H18"/>
    <mergeCell ref="D14:D18"/>
    <mergeCell ref="B14:B18"/>
    <mergeCell ref="B26:D26"/>
    <mergeCell ref="F25:G25"/>
    <mergeCell ref="F26:G26"/>
    <mergeCell ref="A20:H20"/>
    <mergeCell ref="A10:H10"/>
    <mergeCell ref="B23:D23"/>
    <mergeCell ref="F23:G23"/>
    <mergeCell ref="B24:D24"/>
    <mergeCell ref="F24:G24"/>
    <mergeCell ref="B25:D25"/>
    <mergeCell ref="A6:C6"/>
    <mergeCell ref="D6:H6"/>
    <mergeCell ref="A1:H1"/>
    <mergeCell ref="A2:H2"/>
    <mergeCell ref="A3:H4"/>
    <mergeCell ref="A5:C5"/>
    <mergeCell ref="D5:H5"/>
    <mergeCell ref="A7:C7"/>
    <mergeCell ref="D7:H7"/>
    <mergeCell ref="A8:C8"/>
    <mergeCell ref="D8:H8"/>
    <mergeCell ref="A9:C9"/>
    <mergeCell ref="D9:H9"/>
  </mergeCells>
  <pageMargins left="1.1811023622047245" right="0.59055118110236227" top="1.299212598425197" bottom="0.78740157480314965" header="0.31496062992125984" footer="0"/>
  <pageSetup paperSize="9" scale="89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O33"/>
  <sheetViews>
    <sheetView zoomScale="130" zoomScaleNormal="130" workbookViewId="0">
      <selection activeCell="L21" sqref="L21"/>
    </sheetView>
  </sheetViews>
  <sheetFormatPr defaultRowHeight="15"/>
  <cols>
    <col min="1" max="1" width="8.42578125" customWidth="1"/>
    <col min="2" max="2" width="12.42578125" customWidth="1"/>
    <col min="3" max="3" width="16" bestFit="1" customWidth="1"/>
    <col min="4" max="4" width="12.42578125" customWidth="1"/>
    <col min="5" max="5" width="32.85546875" bestFit="1" customWidth="1"/>
    <col min="6" max="6" width="11.140625" bestFit="1" customWidth="1"/>
    <col min="7" max="7" width="11.42578125" bestFit="1" customWidth="1"/>
    <col min="8" max="8" width="11.7109375" customWidth="1"/>
    <col min="9" max="9" width="10.85546875" bestFit="1" customWidth="1"/>
    <col min="10" max="10" width="10.85546875" customWidth="1"/>
    <col min="11" max="12" width="9.28515625" bestFit="1" customWidth="1"/>
    <col min="13" max="13" width="19.140625" bestFit="1" customWidth="1"/>
    <col min="14" max="14" width="15.7109375" customWidth="1"/>
    <col min="15" max="15" width="12.28515625" style="13" bestFit="1" customWidth="1"/>
  </cols>
  <sheetData>
    <row r="2" spans="1:14" ht="22.5">
      <c r="A2" s="160" t="s">
        <v>0</v>
      </c>
      <c r="B2" s="160"/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160"/>
      <c r="N2" s="160"/>
    </row>
    <row r="3" spans="1:14" ht="16.5" customHeight="1" thickBo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>
      <c r="A4" s="161" t="s">
        <v>103</v>
      </c>
      <c r="B4" s="162"/>
      <c r="C4" s="162"/>
      <c r="D4" s="162"/>
      <c r="E4" s="162"/>
      <c r="F4" s="162"/>
      <c r="G4" s="162"/>
      <c r="H4" s="162"/>
      <c r="I4" s="162"/>
      <c r="J4" s="162"/>
      <c r="K4" s="162"/>
      <c r="L4" s="162"/>
      <c r="M4" s="162"/>
      <c r="N4" s="163"/>
    </row>
    <row r="5" spans="1:14">
      <c r="A5" s="164"/>
      <c r="B5" s="165"/>
      <c r="C5" s="165"/>
      <c r="D5" s="165"/>
      <c r="E5" s="165"/>
      <c r="F5" s="165"/>
      <c r="G5" s="165"/>
      <c r="H5" s="165"/>
      <c r="I5" s="165"/>
      <c r="J5" s="165"/>
      <c r="K5" s="165"/>
      <c r="L5" s="165"/>
      <c r="M5" s="165"/>
      <c r="N5" s="166"/>
    </row>
    <row r="6" spans="1:14">
      <c r="A6" s="167" t="s">
        <v>1</v>
      </c>
      <c r="B6" s="167"/>
      <c r="C6" s="167"/>
      <c r="D6" s="168" t="s">
        <v>17</v>
      </c>
      <c r="E6" s="169"/>
      <c r="F6" s="169"/>
      <c r="G6" s="169"/>
      <c r="H6" s="169"/>
      <c r="I6" s="169"/>
      <c r="J6" s="169"/>
      <c r="K6" s="169"/>
      <c r="L6" s="169"/>
      <c r="M6" s="169"/>
      <c r="N6" s="170"/>
    </row>
    <row r="7" spans="1:14">
      <c r="A7" s="141" t="s">
        <v>2</v>
      </c>
      <c r="B7" s="141"/>
      <c r="C7" s="141"/>
      <c r="D7" s="168" t="s">
        <v>3</v>
      </c>
      <c r="E7" s="169"/>
      <c r="F7" s="169"/>
      <c r="G7" s="169"/>
      <c r="H7" s="169"/>
      <c r="I7" s="169"/>
      <c r="J7" s="169"/>
      <c r="K7" s="169"/>
      <c r="L7" s="169"/>
      <c r="M7" s="169"/>
      <c r="N7" s="170"/>
    </row>
    <row r="8" spans="1:14">
      <c r="A8" s="141" t="s">
        <v>4</v>
      </c>
      <c r="B8" s="141"/>
      <c r="C8" s="141"/>
      <c r="D8" s="5" t="s">
        <v>18</v>
      </c>
      <c r="E8" s="6"/>
      <c r="F8" s="6"/>
      <c r="G8" s="6"/>
      <c r="H8" s="6"/>
      <c r="I8" s="6"/>
      <c r="J8" s="6"/>
      <c r="K8" s="6"/>
      <c r="L8" s="6"/>
      <c r="M8" s="6"/>
      <c r="N8" s="7"/>
    </row>
    <row r="9" spans="1:14">
      <c r="A9" s="141" t="s">
        <v>5</v>
      </c>
      <c r="B9" s="141"/>
      <c r="C9" s="141"/>
      <c r="D9" s="5" t="s">
        <v>13</v>
      </c>
      <c r="E9" s="145"/>
      <c r="F9" s="145"/>
      <c r="G9" s="145"/>
      <c r="H9" s="145"/>
      <c r="I9" s="145"/>
      <c r="J9" s="145"/>
      <c r="K9" s="145"/>
      <c r="L9" s="145"/>
      <c r="M9" s="145"/>
      <c r="N9" s="145"/>
    </row>
    <row r="10" spans="1:14" ht="15.75" thickBot="1">
      <c r="A10" s="146" t="s">
        <v>6</v>
      </c>
      <c r="B10" s="146"/>
      <c r="C10" s="146"/>
      <c r="D10" s="84" t="s">
        <v>19</v>
      </c>
      <c r="E10" s="85"/>
      <c r="F10" s="85"/>
      <c r="G10" s="85"/>
      <c r="H10" s="85"/>
      <c r="I10" s="85"/>
      <c r="J10" s="85"/>
      <c r="K10" s="85"/>
      <c r="L10" s="85"/>
      <c r="M10" s="85"/>
      <c r="N10" s="86"/>
    </row>
    <row r="11" spans="1:14" ht="49.5" customHeight="1" thickBot="1">
      <c r="A11" s="87" t="s">
        <v>53</v>
      </c>
      <c r="B11" s="88" t="s">
        <v>55</v>
      </c>
      <c r="C11" s="88" t="s">
        <v>56</v>
      </c>
      <c r="D11" s="88" t="s">
        <v>57</v>
      </c>
      <c r="E11" s="89" t="s">
        <v>58</v>
      </c>
      <c r="F11" s="88" t="s">
        <v>59</v>
      </c>
      <c r="G11" s="88" t="s">
        <v>60</v>
      </c>
      <c r="H11" s="88" t="s">
        <v>61</v>
      </c>
      <c r="I11" s="90" t="s">
        <v>62</v>
      </c>
      <c r="J11" s="91" t="s">
        <v>63</v>
      </c>
      <c r="K11" s="88" t="s">
        <v>64</v>
      </c>
      <c r="L11" s="88" t="s">
        <v>65</v>
      </c>
      <c r="M11" s="88" t="s">
        <v>66</v>
      </c>
      <c r="N11" s="92" t="s">
        <v>67</v>
      </c>
    </row>
    <row r="12" spans="1:14" ht="68.25" customHeight="1">
      <c r="A12" s="59">
        <v>1</v>
      </c>
      <c r="B12" s="103" t="s">
        <v>111</v>
      </c>
      <c r="C12" s="104" t="s">
        <v>20</v>
      </c>
      <c r="D12" s="105">
        <v>28277</v>
      </c>
      <c r="E12" s="106" t="s">
        <v>21</v>
      </c>
      <c r="F12" s="61">
        <v>1200000</v>
      </c>
      <c r="G12" s="61">
        <f>F12-90000</f>
        <v>1110000</v>
      </c>
      <c r="H12" s="61">
        <f>787207.98-J12</f>
        <v>733487.88</v>
      </c>
      <c r="I12" s="61">
        <v>300504.5</v>
      </c>
      <c r="J12" s="61">
        <v>53720.1</v>
      </c>
      <c r="K12" s="107">
        <v>44196</v>
      </c>
      <c r="L12" s="25">
        <v>46387</v>
      </c>
      <c r="M12" s="108" t="s">
        <v>27</v>
      </c>
      <c r="N12" s="109" t="s">
        <v>28</v>
      </c>
    </row>
    <row r="13" spans="1:14" ht="53.25" customHeight="1">
      <c r="A13" s="60">
        <v>2</v>
      </c>
      <c r="B13" s="10" t="s">
        <v>109</v>
      </c>
      <c r="C13" s="8" t="s">
        <v>22</v>
      </c>
      <c r="D13" s="83">
        <v>29087</v>
      </c>
      <c r="E13" s="57" t="s">
        <v>23</v>
      </c>
      <c r="F13" s="58">
        <v>3393513.51</v>
      </c>
      <c r="G13" s="58">
        <f>1129434.51-I13</f>
        <v>998363.69</v>
      </c>
      <c r="H13" s="58">
        <v>746047.45</v>
      </c>
      <c r="I13" s="58">
        <v>131070.82</v>
      </c>
      <c r="J13" s="58">
        <v>46542.29</v>
      </c>
      <c r="K13" s="23">
        <v>44547</v>
      </c>
      <c r="L13" s="23">
        <v>46387</v>
      </c>
      <c r="M13" s="12" t="s">
        <v>30</v>
      </c>
      <c r="N13" s="11" t="s">
        <v>31</v>
      </c>
    </row>
    <row r="14" spans="1:14" ht="36" customHeight="1">
      <c r="A14" s="60">
        <v>3</v>
      </c>
      <c r="B14" s="57" t="s">
        <v>110</v>
      </c>
      <c r="C14" s="9" t="s">
        <v>33</v>
      </c>
      <c r="D14" s="9">
        <v>29750</v>
      </c>
      <c r="E14" s="48" t="s">
        <v>34</v>
      </c>
      <c r="F14" s="54">
        <v>200000</v>
      </c>
      <c r="G14" s="54">
        <f>238418.6-I14-J14</f>
        <v>185000</v>
      </c>
      <c r="H14" s="58">
        <f>103623.74-J14</f>
        <v>97236.48000000001</v>
      </c>
      <c r="I14" s="58">
        <v>47031.34</v>
      </c>
      <c r="J14" s="58">
        <v>6387.26</v>
      </c>
      <c r="K14" s="23">
        <v>44774</v>
      </c>
      <c r="L14" s="23">
        <v>46235</v>
      </c>
      <c r="M14" s="9" t="s">
        <v>25</v>
      </c>
      <c r="N14" s="11" t="s">
        <v>29</v>
      </c>
    </row>
    <row r="15" spans="1:14" ht="33" customHeight="1">
      <c r="A15" s="60">
        <v>4</v>
      </c>
      <c r="B15" s="10" t="s">
        <v>94</v>
      </c>
      <c r="C15" s="9" t="s">
        <v>37</v>
      </c>
      <c r="D15" s="9">
        <v>30190</v>
      </c>
      <c r="E15" s="48" t="s">
        <v>38</v>
      </c>
      <c r="F15" s="54">
        <f>350000+550000</f>
        <v>900000</v>
      </c>
      <c r="G15" s="54">
        <f>936814.7-67500-I15-J15</f>
        <v>765000</v>
      </c>
      <c r="H15" s="58">
        <f>936814.7-I15-J15</f>
        <v>832500</v>
      </c>
      <c r="I15" s="58">
        <v>36814.699999999997</v>
      </c>
      <c r="J15" s="58">
        <v>67500</v>
      </c>
      <c r="K15" s="23">
        <v>44914</v>
      </c>
      <c r="L15" s="23">
        <v>45961</v>
      </c>
      <c r="M15" s="9" t="s">
        <v>24</v>
      </c>
      <c r="N15" s="11" t="s">
        <v>39</v>
      </c>
    </row>
    <row r="16" spans="1:14" ht="44.25" customHeight="1">
      <c r="A16" s="60">
        <v>5</v>
      </c>
      <c r="B16" s="57" t="s">
        <v>112</v>
      </c>
      <c r="C16" s="9" t="s">
        <v>40</v>
      </c>
      <c r="D16" s="9">
        <v>30559</v>
      </c>
      <c r="E16" s="48" t="s">
        <v>42</v>
      </c>
      <c r="F16" s="54">
        <v>1194526.5</v>
      </c>
      <c r="G16" s="62">
        <f>F16-J16</f>
        <v>1104937.01</v>
      </c>
      <c r="H16" s="63">
        <f>1233669.77-J16</f>
        <v>1144080.28</v>
      </c>
      <c r="I16" s="62">
        <v>69258.48</v>
      </c>
      <c r="J16" s="62">
        <v>89589.49</v>
      </c>
      <c r="K16" s="23">
        <v>45100</v>
      </c>
      <c r="L16" s="23">
        <v>46115</v>
      </c>
      <c r="M16" s="9" t="s">
        <v>25</v>
      </c>
      <c r="N16" s="11" t="s">
        <v>31</v>
      </c>
    </row>
    <row r="17" spans="1:14" ht="34.5" customHeight="1">
      <c r="A17" s="60">
        <v>6</v>
      </c>
      <c r="B17" s="10" t="s">
        <v>113</v>
      </c>
      <c r="C17" s="9" t="s">
        <v>48</v>
      </c>
      <c r="D17" s="9">
        <v>31092</v>
      </c>
      <c r="E17" s="48" t="s">
        <v>49</v>
      </c>
      <c r="F17" s="54">
        <f>220000+130000</f>
        <v>350000</v>
      </c>
      <c r="G17" s="54">
        <f>F17-26250</f>
        <v>323750</v>
      </c>
      <c r="H17" s="62">
        <f>258666.46-J17</f>
        <v>248181.66999999998</v>
      </c>
      <c r="I17" s="62">
        <v>43023.57</v>
      </c>
      <c r="J17" s="58">
        <v>10484.790000000001</v>
      </c>
      <c r="K17" s="23">
        <v>45280</v>
      </c>
      <c r="L17" s="23">
        <v>46461</v>
      </c>
      <c r="M17" s="9" t="s">
        <v>24</v>
      </c>
      <c r="N17" s="11" t="s">
        <v>50</v>
      </c>
    </row>
    <row r="18" spans="1:14" ht="32.25" customHeight="1">
      <c r="A18" s="60">
        <v>7</v>
      </c>
      <c r="B18" s="57" t="s">
        <v>95</v>
      </c>
      <c r="C18" s="9" t="s">
        <v>44</v>
      </c>
      <c r="D18" s="9">
        <v>31109</v>
      </c>
      <c r="E18" s="48" t="s">
        <v>45</v>
      </c>
      <c r="F18" s="54">
        <f>350000+39999.8</f>
        <v>389999.8</v>
      </c>
      <c r="G18" s="54">
        <f>F18-29250</f>
        <v>360749.8</v>
      </c>
      <c r="H18" s="62">
        <f>38426.3-J18</f>
        <v>35699.97</v>
      </c>
      <c r="I18" s="58">
        <v>37823.129999999997</v>
      </c>
      <c r="J18" s="58">
        <v>2726.33</v>
      </c>
      <c r="K18" s="23">
        <v>45287</v>
      </c>
      <c r="L18" s="23">
        <v>46018</v>
      </c>
      <c r="M18" s="9" t="s">
        <v>24</v>
      </c>
      <c r="N18" s="11" t="s">
        <v>46</v>
      </c>
    </row>
    <row r="19" spans="1:14" ht="32.25" customHeight="1">
      <c r="A19" s="60">
        <v>8</v>
      </c>
      <c r="B19" s="57" t="s">
        <v>114</v>
      </c>
      <c r="C19" s="9" t="s">
        <v>87</v>
      </c>
      <c r="D19" s="83">
        <v>31881</v>
      </c>
      <c r="E19" s="48" t="s">
        <v>88</v>
      </c>
      <c r="F19" s="54">
        <v>438875.68</v>
      </c>
      <c r="G19" s="54">
        <f>236079.91-I19-J19</f>
        <v>225960</v>
      </c>
      <c r="H19" s="58">
        <f>87392.48-J19</f>
        <v>86484.26999999999</v>
      </c>
      <c r="I19" s="58">
        <v>9211.7000000000007</v>
      </c>
      <c r="J19" s="58">
        <v>908.21</v>
      </c>
      <c r="K19" s="23">
        <v>45637</v>
      </c>
      <c r="L19" s="23">
        <v>46184</v>
      </c>
      <c r="M19" s="9" t="s">
        <v>24</v>
      </c>
      <c r="N19" s="11" t="s">
        <v>89</v>
      </c>
    </row>
    <row r="20" spans="1:14" ht="32.25" customHeight="1">
      <c r="A20" s="60">
        <v>9</v>
      </c>
      <c r="B20" s="57" t="s">
        <v>117</v>
      </c>
      <c r="C20" s="9" t="s">
        <v>84</v>
      </c>
      <c r="D20" s="83">
        <v>31865</v>
      </c>
      <c r="E20" s="53" t="s">
        <v>85</v>
      </c>
      <c r="F20" s="54">
        <v>500000</v>
      </c>
      <c r="G20" s="54">
        <f>F20-37500</f>
        <v>462500</v>
      </c>
      <c r="H20" s="58">
        <f>370942.04</f>
        <v>370942.04</v>
      </c>
      <c r="I20" s="58">
        <v>28682.65</v>
      </c>
      <c r="J20" s="58">
        <v>1739.23</v>
      </c>
      <c r="K20" s="23">
        <v>45646</v>
      </c>
      <c r="L20" s="23">
        <v>47027</v>
      </c>
      <c r="M20" s="9" t="s">
        <v>24</v>
      </c>
      <c r="N20" s="11" t="s">
        <v>39</v>
      </c>
    </row>
    <row r="21" spans="1:14" ht="32.25" customHeight="1">
      <c r="A21" s="60">
        <v>10</v>
      </c>
      <c r="B21" s="57" t="s">
        <v>115</v>
      </c>
      <c r="C21" s="9" t="s">
        <v>91</v>
      </c>
      <c r="D21" s="83">
        <v>31866</v>
      </c>
      <c r="E21" s="53" t="s">
        <v>93</v>
      </c>
      <c r="F21" s="54">
        <v>100000</v>
      </c>
      <c r="G21" s="54">
        <v>92500</v>
      </c>
      <c r="H21" s="58">
        <f>72000</f>
        <v>72000</v>
      </c>
      <c r="I21" s="58">
        <v>6402.09</v>
      </c>
      <c r="J21" s="99">
        <v>0</v>
      </c>
      <c r="K21" s="23">
        <v>45646</v>
      </c>
      <c r="L21" s="23">
        <v>46376</v>
      </c>
      <c r="M21" s="9" t="s">
        <v>24</v>
      </c>
      <c r="N21" s="11" t="s">
        <v>92</v>
      </c>
    </row>
    <row r="22" spans="1:14" ht="32.25" customHeight="1">
      <c r="A22" s="60">
        <v>11</v>
      </c>
      <c r="B22" s="57" t="s">
        <v>116</v>
      </c>
      <c r="C22" s="9" t="s">
        <v>77</v>
      </c>
      <c r="D22" s="83">
        <v>31897</v>
      </c>
      <c r="E22" s="53" t="s">
        <v>79</v>
      </c>
      <c r="F22" s="54">
        <v>100000</v>
      </c>
      <c r="G22" s="54">
        <v>92500</v>
      </c>
      <c r="H22" s="58">
        <f>45748.21-J22</f>
        <v>44640.82</v>
      </c>
      <c r="I22" s="58">
        <v>7168.96</v>
      </c>
      <c r="J22" s="58">
        <v>1107.3900000000001</v>
      </c>
      <c r="K22" s="23">
        <v>45652</v>
      </c>
      <c r="L22" s="23">
        <v>46382</v>
      </c>
      <c r="M22" s="9" t="s">
        <v>24</v>
      </c>
      <c r="N22" s="11" t="s">
        <v>50</v>
      </c>
    </row>
    <row r="23" spans="1:14" ht="32.25" customHeight="1" thickBot="1">
      <c r="A23" s="49">
        <v>12</v>
      </c>
      <c r="B23" s="100" t="s">
        <v>118</v>
      </c>
      <c r="C23" s="31" t="s">
        <v>81</v>
      </c>
      <c r="D23" s="110">
        <v>31884</v>
      </c>
      <c r="E23" s="50" t="s">
        <v>82</v>
      </c>
      <c r="F23" s="101">
        <v>300000</v>
      </c>
      <c r="G23" s="101">
        <f>F23-22500</f>
        <v>277500</v>
      </c>
      <c r="H23" s="102">
        <f>303011.78-J23</f>
        <v>280511.78000000003</v>
      </c>
      <c r="I23" s="102">
        <v>3232.75</v>
      </c>
      <c r="J23" s="102">
        <v>22500</v>
      </c>
      <c r="K23" s="51">
        <v>45649</v>
      </c>
      <c r="L23" s="51">
        <v>45892</v>
      </c>
      <c r="M23" s="31" t="s">
        <v>25</v>
      </c>
      <c r="N23" s="52" t="s">
        <v>26</v>
      </c>
    </row>
    <row r="24" spans="1:14" s="18" customFormat="1" ht="15.75" customHeight="1" thickBot="1">
      <c r="A24" s="147" t="s">
        <v>104</v>
      </c>
      <c r="B24" s="148"/>
      <c r="C24" s="148"/>
      <c r="D24" s="148"/>
      <c r="E24" s="148"/>
      <c r="F24" s="148"/>
      <c r="G24" s="148"/>
      <c r="H24" s="148"/>
      <c r="I24" s="148"/>
      <c r="J24" s="148"/>
      <c r="K24" s="148"/>
      <c r="L24" s="148"/>
      <c r="M24" s="148"/>
      <c r="N24" s="149"/>
    </row>
    <row r="25" spans="1:14" s="18" customFormat="1" ht="15.75" customHeight="1" thickBot="1">
      <c r="A25" s="138" t="s">
        <v>108</v>
      </c>
      <c r="B25" s="139"/>
      <c r="C25" s="139"/>
      <c r="D25" s="139"/>
      <c r="E25" s="139"/>
      <c r="F25" s="139"/>
      <c r="G25" s="139"/>
      <c r="H25" s="139"/>
      <c r="I25" s="139"/>
      <c r="J25" s="139"/>
      <c r="K25" s="139"/>
      <c r="L25" s="139"/>
      <c r="M25" s="139"/>
      <c r="N25" s="140"/>
    </row>
    <row r="26" spans="1:14" s="18" customFormat="1" ht="22.5" customHeight="1" thickBot="1">
      <c r="A26" s="138" t="s">
        <v>105</v>
      </c>
      <c r="B26" s="139"/>
      <c r="C26" s="139"/>
      <c r="D26" s="139"/>
      <c r="E26" s="139"/>
      <c r="F26" s="139"/>
      <c r="G26" s="139"/>
      <c r="H26" s="139"/>
      <c r="I26" s="139"/>
      <c r="J26" s="139"/>
      <c r="K26" s="139"/>
      <c r="L26" s="139"/>
      <c r="M26" s="139"/>
      <c r="N26" s="140"/>
    </row>
    <row r="27" spans="1:14" s="18" customFormat="1" ht="15.75" customHeight="1" thickBot="1">
      <c r="A27" s="153" t="s">
        <v>106</v>
      </c>
      <c r="B27" s="154"/>
      <c r="C27" s="154"/>
      <c r="D27" s="154"/>
      <c r="E27" s="154"/>
      <c r="F27" s="154"/>
      <c r="G27" s="154"/>
      <c r="H27" s="154"/>
      <c r="I27" s="154"/>
      <c r="J27" s="154"/>
      <c r="K27" s="154"/>
      <c r="L27" s="154"/>
      <c r="M27" s="154"/>
      <c r="N27" s="155"/>
    </row>
    <row r="28" spans="1:14" ht="48.75" customHeight="1">
      <c r="A28" s="39"/>
      <c r="B28" s="159"/>
      <c r="C28" s="159"/>
      <c r="D28" s="159"/>
      <c r="E28" s="40"/>
      <c r="F28" s="40"/>
      <c r="G28" s="40"/>
      <c r="H28" s="41"/>
      <c r="I28" s="40"/>
      <c r="J28" s="40"/>
      <c r="K28" s="157" t="s">
        <v>76</v>
      </c>
      <c r="L28" s="157"/>
      <c r="M28" s="157"/>
      <c r="N28" s="158"/>
    </row>
    <row r="29" spans="1:14" s="36" customFormat="1" ht="15" customHeight="1">
      <c r="A29" s="38"/>
      <c r="B29" s="156" t="s">
        <v>75</v>
      </c>
      <c r="C29" s="156"/>
      <c r="D29" s="156"/>
      <c r="E29" s="43"/>
      <c r="F29" s="43"/>
      <c r="G29" s="43"/>
      <c r="H29" s="43"/>
      <c r="I29" s="44"/>
      <c r="J29" s="43"/>
      <c r="K29" s="143" t="s">
        <v>7</v>
      </c>
      <c r="L29" s="143"/>
      <c r="M29" s="143"/>
      <c r="N29" s="144"/>
    </row>
    <row r="30" spans="1:14" s="36" customFormat="1" ht="12.75" customHeight="1">
      <c r="A30" s="38"/>
      <c r="B30" s="142" t="s">
        <v>35</v>
      </c>
      <c r="C30" s="142"/>
      <c r="D30" s="142"/>
      <c r="E30" s="43"/>
      <c r="F30" s="43"/>
      <c r="G30" s="43"/>
      <c r="H30" s="43"/>
      <c r="I30" s="43"/>
      <c r="J30" s="43"/>
      <c r="K30" s="143" t="s">
        <v>70</v>
      </c>
      <c r="L30" s="143"/>
      <c r="M30" s="143"/>
      <c r="N30" s="144"/>
    </row>
    <row r="31" spans="1:14" s="36" customFormat="1" ht="15" customHeight="1" thickBot="1">
      <c r="A31" s="45"/>
      <c r="B31" s="152" t="s">
        <v>73</v>
      </c>
      <c r="C31" s="152"/>
      <c r="D31" s="152"/>
      <c r="E31" s="42"/>
      <c r="F31" s="42"/>
      <c r="G31" s="42"/>
      <c r="H31" s="42"/>
      <c r="I31" s="42"/>
      <c r="J31" s="42"/>
      <c r="K31" s="150" t="s">
        <v>71</v>
      </c>
      <c r="L31" s="150"/>
      <c r="M31" s="150"/>
      <c r="N31" s="151"/>
    </row>
    <row r="32" spans="1:14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</row>
    <row r="33" spans="1:14">
      <c r="A33" s="4"/>
      <c r="B33" s="4"/>
      <c r="C33" s="4"/>
      <c r="D33" s="4"/>
      <c r="E33" s="4"/>
      <c r="F33" s="4"/>
      <c r="G33" s="24"/>
      <c r="H33" s="4"/>
      <c r="I33" s="4"/>
      <c r="J33" s="4"/>
      <c r="K33" s="4"/>
      <c r="L33" s="4"/>
      <c r="M33" s="4"/>
      <c r="N33" s="4"/>
    </row>
  </sheetData>
  <mergeCells count="22">
    <mergeCell ref="A2:N2"/>
    <mergeCell ref="A4:N5"/>
    <mergeCell ref="A6:C6"/>
    <mergeCell ref="D6:N6"/>
    <mergeCell ref="A7:C7"/>
    <mergeCell ref="D7:N7"/>
    <mergeCell ref="K31:N31"/>
    <mergeCell ref="B31:D31"/>
    <mergeCell ref="A26:N26"/>
    <mergeCell ref="A27:N27"/>
    <mergeCell ref="B29:D29"/>
    <mergeCell ref="K29:N29"/>
    <mergeCell ref="K28:N28"/>
    <mergeCell ref="B28:D28"/>
    <mergeCell ref="A25:N25"/>
    <mergeCell ref="A8:C8"/>
    <mergeCell ref="B30:D30"/>
    <mergeCell ref="K30:N30"/>
    <mergeCell ref="A9:C9"/>
    <mergeCell ref="E9:N9"/>
    <mergeCell ref="A10:C10"/>
    <mergeCell ref="A24:N24"/>
  </mergeCells>
  <hyperlinks>
    <hyperlink ref="C13" r:id="rId1" display="https://sei.ufmg.br/sei/controlador.php?acao=arvore_visualizar&amp;acao_origem=procedimento_visualizar&amp;id_procedimento=1202690&amp;infra_sistema=100000100&amp;infra_unidade_atual=110000705&amp;infra_hash=ab4ae5e5f0bbd5d8a89bf8324d70f13bd0fcaf5f3fc8a8a437e3c9be98e1bb88" xr:uid="{00000000-0004-0000-0000-000000000000}"/>
  </hyperlinks>
  <printOptions horizontalCentered="1" verticalCentered="1"/>
  <pageMargins left="0.70866141732283472" right="0.70866141732283472" top="0.74803149606299213" bottom="0.59055118110236227" header="0.31496062992125984" footer="0"/>
  <pageSetup paperSize="9" scale="68" fitToHeight="0" orientation="landscape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42"/>
  <sheetViews>
    <sheetView tabSelected="1" zoomScale="130" zoomScaleNormal="130" workbookViewId="0">
      <selection activeCell="E13" sqref="E13:H13"/>
    </sheetView>
  </sheetViews>
  <sheetFormatPr defaultRowHeight="15"/>
  <cols>
    <col min="2" max="3" width="15.28515625" customWidth="1"/>
    <col min="4" max="4" width="19.7109375" customWidth="1"/>
    <col min="5" max="5" width="25.28515625" customWidth="1"/>
    <col min="6" max="6" width="18.5703125" style="136" customWidth="1"/>
    <col min="7" max="7" width="16.85546875" customWidth="1"/>
    <col min="8" max="8" width="16.5703125" customWidth="1"/>
  </cols>
  <sheetData>
    <row r="1" spans="1:9" ht="22.5">
      <c r="A1" s="187" t="s">
        <v>0</v>
      </c>
      <c r="B1" s="188"/>
      <c r="C1" s="188"/>
      <c r="D1" s="188"/>
      <c r="E1" s="188"/>
      <c r="F1" s="188"/>
      <c r="G1" s="188"/>
      <c r="H1" s="189"/>
    </row>
    <row r="2" spans="1:9" ht="15.75" thickBot="1">
      <c r="A2" s="190" t="s">
        <v>8</v>
      </c>
      <c r="B2" s="191"/>
      <c r="C2" s="191"/>
      <c r="D2" s="191"/>
      <c r="E2" s="191"/>
      <c r="F2" s="191"/>
      <c r="G2" s="191"/>
      <c r="H2" s="192"/>
    </row>
    <row r="3" spans="1:9" ht="15.75" thickBot="1">
      <c r="A3" s="193" t="s">
        <v>107</v>
      </c>
      <c r="B3" s="194"/>
      <c r="C3" s="194"/>
      <c r="D3" s="194"/>
      <c r="E3" s="194"/>
      <c r="F3" s="194"/>
      <c r="G3" s="194"/>
      <c r="H3" s="195"/>
    </row>
    <row r="4" spans="1:9">
      <c r="A4" s="193"/>
      <c r="B4" s="194"/>
      <c r="C4" s="194"/>
      <c r="D4" s="194"/>
      <c r="E4" s="194"/>
      <c r="F4" s="194"/>
      <c r="G4" s="194"/>
      <c r="H4" s="195"/>
    </row>
    <row r="5" spans="1:9">
      <c r="A5" s="196" t="s">
        <v>1</v>
      </c>
      <c r="B5" s="197"/>
      <c r="C5" s="197"/>
      <c r="D5" s="198" t="s">
        <v>17</v>
      </c>
      <c r="E5" s="199"/>
      <c r="F5" s="199"/>
      <c r="G5" s="199"/>
      <c r="H5" s="200"/>
    </row>
    <row r="6" spans="1:9">
      <c r="A6" s="196" t="s">
        <v>2</v>
      </c>
      <c r="B6" s="197"/>
      <c r="C6" s="197"/>
      <c r="D6" s="201" t="s">
        <v>3</v>
      </c>
      <c r="E6" s="201"/>
      <c r="F6" s="201"/>
      <c r="G6" s="201"/>
      <c r="H6" s="202"/>
    </row>
    <row r="7" spans="1:9">
      <c r="A7" s="196" t="s">
        <v>4</v>
      </c>
      <c r="B7" s="197"/>
      <c r="C7" s="197"/>
      <c r="D7" s="198" t="s">
        <v>18</v>
      </c>
      <c r="E7" s="199"/>
      <c r="F7" s="199"/>
      <c r="G7" s="199"/>
      <c r="H7" s="200"/>
    </row>
    <row r="8" spans="1:9">
      <c r="A8" s="196" t="s">
        <v>5</v>
      </c>
      <c r="B8" s="197"/>
      <c r="C8" s="197"/>
      <c r="D8" s="198" t="s">
        <v>13</v>
      </c>
      <c r="E8" s="199"/>
      <c r="F8" s="199"/>
      <c r="G8" s="199"/>
      <c r="H8" s="200"/>
    </row>
    <row r="9" spans="1:9" ht="15.75" thickBot="1">
      <c r="A9" s="181" t="s">
        <v>6</v>
      </c>
      <c r="B9" s="182"/>
      <c r="C9" s="182"/>
      <c r="D9" s="183" t="s">
        <v>19</v>
      </c>
      <c r="E9" s="184"/>
      <c r="F9" s="184"/>
      <c r="G9" s="184"/>
      <c r="H9" s="185"/>
    </row>
    <row r="10" spans="1:9" ht="15.75" customHeight="1" thickBot="1">
      <c r="A10" s="186" t="s">
        <v>9</v>
      </c>
      <c r="B10" s="186"/>
      <c r="C10" s="186"/>
      <c r="D10" s="186"/>
      <c r="E10" s="186"/>
      <c r="F10" s="186"/>
      <c r="G10" s="186"/>
      <c r="H10" s="186"/>
      <c r="I10" s="35"/>
    </row>
    <row r="11" spans="1:9" s="36" customFormat="1" ht="43.5" customHeight="1" thickBot="1">
      <c r="A11" s="93" t="s">
        <v>53</v>
      </c>
      <c r="B11" s="94" t="s">
        <v>10</v>
      </c>
      <c r="C11" s="95" t="s">
        <v>11</v>
      </c>
      <c r="D11" s="95" t="s">
        <v>12</v>
      </c>
      <c r="E11" s="96" t="s">
        <v>68</v>
      </c>
      <c r="F11" s="97" t="s">
        <v>121</v>
      </c>
      <c r="G11" s="97" t="s">
        <v>122</v>
      </c>
      <c r="H11" s="98" t="s">
        <v>54</v>
      </c>
    </row>
    <row r="12" spans="1:9" ht="18" customHeight="1" thickBot="1">
      <c r="A12" s="26">
        <v>1</v>
      </c>
      <c r="B12" s="115" t="s">
        <v>120</v>
      </c>
      <c r="C12" s="70" t="s">
        <v>20</v>
      </c>
      <c r="D12" s="71">
        <v>28277</v>
      </c>
      <c r="E12" s="178" t="s">
        <v>51</v>
      </c>
      <c r="F12" s="179"/>
      <c r="G12" s="179"/>
      <c r="H12" s="180"/>
    </row>
    <row r="13" spans="1:9" ht="18" customHeight="1" thickBot="1">
      <c r="A13" s="111">
        <v>2</v>
      </c>
      <c r="B13" s="112" t="s">
        <v>119</v>
      </c>
      <c r="C13" s="113" t="s">
        <v>22</v>
      </c>
      <c r="D13" s="114">
        <v>29087</v>
      </c>
      <c r="E13" s="178" t="s">
        <v>51</v>
      </c>
      <c r="F13" s="179"/>
      <c r="G13" s="179"/>
      <c r="H13" s="180"/>
    </row>
    <row r="14" spans="1:9" ht="18" customHeight="1" thickBot="1">
      <c r="A14" s="26">
        <v>3</v>
      </c>
      <c r="B14" s="65" t="s">
        <v>32</v>
      </c>
      <c r="C14" s="65" t="s">
        <v>33</v>
      </c>
      <c r="D14" s="65">
        <v>29750</v>
      </c>
      <c r="E14" s="178" t="s">
        <v>51</v>
      </c>
      <c r="F14" s="179"/>
      <c r="G14" s="179"/>
      <c r="H14" s="180"/>
    </row>
    <row r="15" spans="1:9" ht="18" customHeight="1" thickBot="1">
      <c r="A15" s="116">
        <v>4</v>
      </c>
      <c r="B15" s="120" t="s">
        <v>36</v>
      </c>
      <c r="C15" s="120" t="s">
        <v>37</v>
      </c>
      <c r="D15" s="120">
        <v>30190</v>
      </c>
      <c r="E15" s="178" t="s">
        <v>51</v>
      </c>
      <c r="F15" s="179"/>
      <c r="G15" s="179"/>
      <c r="H15" s="180"/>
    </row>
    <row r="16" spans="1:9" ht="18" customHeight="1">
      <c r="A16" s="28">
        <v>5</v>
      </c>
      <c r="B16" s="210" t="s">
        <v>41</v>
      </c>
      <c r="C16" s="210" t="s">
        <v>40</v>
      </c>
      <c r="D16" s="210">
        <v>30559</v>
      </c>
      <c r="E16" s="67" t="s">
        <v>100</v>
      </c>
      <c r="F16" s="133" t="s">
        <v>130</v>
      </c>
      <c r="G16" s="81">
        <v>52000</v>
      </c>
      <c r="H16" s="172" t="s">
        <v>25</v>
      </c>
    </row>
    <row r="17" spans="1:9" ht="18" customHeight="1">
      <c r="A17" s="29">
        <v>6</v>
      </c>
      <c r="B17" s="211"/>
      <c r="C17" s="211"/>
      <c r="D17" s="211"/>
      <c r="E17" s="66" t="s">
        <v>127</v>
      </c>
      <c r="F17" s="33" t="s">
        <v>131</v>
      </c>
      <c r="G17" s="69">
        <v>5000</v>
      </c>
      <c r="H17" s="173"/>
    </row>
    <row r="18" spans="1:9" ht="18" customHeight="1">
      <c r="A18" s="29">
        <v>7</v>
      </c>
      <c r="B18" s="211"/>
      <c r="C18" s="211"/>
      <c r="D18" s="211"/>
      <c r="E18" s="66" t="s">
        <v>97</v>
      </c>
      <c r="F18" s="33" t="s">
        <v>131</v>
      </c>
      <c r="G18" s="69">
        <v>5000</v>
      </c>
      <c r="H18" s="173"/>
    </row>
    <row r="19" spans="1:9" ht="18" customHeight="1">
      <c r="A19" s="29">
        <v>8</v>
      </c>
      <c r="B19" s="211"/>
      <c r="C19" s="211"/>
      <c r="D19" s="211"/>
      <c r="E19" s="66" t="s">
        <v>101</v>
      </c>
      <c r="F19" s="133" t="s">
        <v>130</v>
      </c>
      <c r="G19" s="69">
        <v>42000</v>
      </c>
      <c r="H19" s="173"/>
    </row>
    <row r="20" spans="1:9" ht="18" customHeight="1">
      <c r="A20" s="29">
        <v>9</v>
      </c>
      <c r="B20" s="211"/>
      <c r="C20" s="211"/>
      <c r="D20" s="211"/>
      <c r="E20" s="66" t="s">
        <v>96</v>
      </c>
      <c r="F20" s="133" t="s">
        <v>132</v>
      </c>
      <c r="G20" s="69">
        <v>9000</v>
      </c>
      <c r="H20" s="173"/>
    </row>
    <row r="21" spans="1:9" ht="18" customHeight="1">
      <c r="A21" s="29"/>
      <c r="B21" s="211"/>
      <c r="C21" s="211"/>
      <c r="D21" s="211"/>
      <c r="E21" s="66" t="s">
        <v>128</v>
      </c>
      <c r="F21" s="33" t="s">
        <v>131</v>
      </c>
      <c r="G21" s="69">
        <v>5000</v>
      </c>
      <c r="H21" s="173"/>
    </row>
    <row r="22" spans="1:9" ht="18" customHeight="1">
      <c r="A22" s="29">
        <v>10</v>
      </c>
      <c r="B22" s="211"/>
      <c r="C22" s="211"/>
      <c r="D22" s="211"/>
      <c r="E22" s="66" t="s">
        <v>31</v>
      </c>
      <c r="F22" s="133" t="s">
        <v>130</v>
      </c>
      <c r="G22" s="69">
        <v>78000</v>
      </c>
      <c r="H22" s="173"/>
    </row>
    <row r="23" spans="1:9" ht="18" customHeight="1">
      <c r="A23" s="29">
        <v>11</v>
      </c>
      <c r="B23" s="211"/>
      <c r="C23" s="211"/>
      <c r="D23" s="211"/>
      <c r="E23" s="66" t="s">
        <v>102</v>
      </c>
      <c r="F23" s="33" t="s">
        <v>131</v>
      </c>
      <c r="G23" s="69">
        <v>5000</v>
      </c>
      <c r="H23" s="173"/>
    </row>
    <row r="24" spans="1:9" ht="18" customHeight="1">
      <c r="A24" s="29">
        <v>12</v>
      </c>
      <c r="B24" s="211"/>
      <c r="C24" s="211"/>
      <c r="D24" s="211"/>
      <c r="E24" s="66" t="s">
        <v>98</v>
      </c>
      <c r="F24" s="33" t="s">
        <v>131</v>
      </c>
      <c r="G24" s="69">
        <v>5000</v>
      </c>
      <c r="H24" s="173"/>
    </row>
    <row r="25" spans="1:9" ht="18" customHeight="1" thickBot="1">
      <c r="A25" s="30">
        <v>13</v>
      </c>
      <c r="B25" s="212"/>
      <c r="C25" s="212"/>
      <c r="D25" s="212"/>
      <c r="E25" s="68" t="s">
        <v>99</v>
      </c>
      <c r="F25" s="34" t="s">
        <v>130</v>
      </c>
      <c r="G25" s="82">
        <v>52000</v>
      </c>
      <c r="H25" s="174"/>
    </row>
    <row r="26" spans="1:9" ht="18" customHeight="1" thickBot="1">
      <c r="A26" s="111">
        <v>14</v>
      </c>
      <c r="B26" s="121" t="s">
        <v>47</v>
      </c>
      <c r="C26" s="121" t="s">
        <v>48</v>
      </c>
      <c r="D26" s="121">
        <v>31092</v>
      </c>
      <c r="E26" s="127" t="s">
        <v>52</v>
      </c>
      <c r="F26" s="128" t="s">
        <v>129</v>
      </c>
      <c r="G26" s="129">
        <v>14400</v>
      </c>
      <c r="H26" s="130" t="s">
        <v>24</v>
      </c>
    </row>
    <row r="27" spans="1:9" ht="18" customHeight="1" thickBot="1">
      <c r="A27" s="116">
        <v>15</v>
      </c>
      <c r="B27" s="117" t="s">
        <v>43</v>
      </c>
      <c r="C27" s="117" t="s">
        <v>44</v>
      </c>
      <c r="D27" s="117">
        <v>31109</v>
      </c>
      <c r="E27" s="118" t="s">
        <v>52</v>
      </c>
      <c r="F27" s="131" t="s">
        <v>132</v>
      </c>
      <c r="G27" s="124">
        <v>8400</v>
      </c>
      <c r="H27" s="119" t="s">
        <v>24</v>
      </c>
    </row>
    <row r="28" spans="1:9" ht="18" customHeight="1">
      <c r="A28" s="28">
        <v>15</v>
      </c>
      <c r="B28" s="203" t="s">
        <v>86</v>
      </c>
      <c r="C28" s="203" t="s">
        <v>87</v>
      </c>
      <c r="D28" s="203">
        <v>31881</v>
      </c>
      <c r="E28" s="67" t="s">
        <v>123</v>
      </c>
      <c r="F28" s="132" t="s">
        <v>132</v>
      </c>
      <c r="G28" s="125">
        <v>1000</v>
      </c>
      <c r="H28" s="175" t="s">
        <v>24</v>
      </c>
      <c r="I28" s="171"/>
    </row>
    <row r="29" spans="1:9" ht="18" customHeight="1">
      <c r="A29" s="29">
        <v>17</v>
      </c>
      <c r="B29" s="204"/>
      <c r="C29" s="204"/>
      <c r="D29" s="204"/>
      <c r="E29" s="66" t="s">
        <v>124</v>
      </c>
      <c r="F29" s="133" t="s">
        <v>133</v>
      </c>
      <c r="G29" s="122">
        <v>55200</v>
      </c>
      <c r="H29" s="176"/>
      <c r="I29" s="171"/>
    </row>
    <row r="30" spans="1:9" ht="18" customHeight="1" thickBot="1">
      <c r="A30" s="30">
        <v>18</v>
      </c>
      <c r="B30" s="205"/>
      <c r="C30" s="205"/>
      <c r="D30" s="205"/>
      <c r="E30" s="68" t="s">
        <v>125</v>
      </c>
      <c r="F30" s="134" t="s">
        <v>131</v>
      </c>
      <c r="G30" s="123">
        <v>6666.67</v>
      </c>
      <c r="H30" s="177"/>
      <c r="I30" s="171"/>
    </row>
    <row r="31" spans="1:9" ht="18" customHeight="1" thickBot="1">
      <c r="A31" s="55">
        <v>19</v>
      </c>
      <c r="B31" s="64" t="s">
        <v>83</v>
      </c>
      <c r="C31" s="64" t="s">
        <v>84</v>
      </c>
      <c r="D31" s="64">
        <v>31865</v>
      </c>
      <c r="E31" s="72" t="s">
        <v>39</v>
      </c>
      <c r="F31" s="135" t="s">
        <v>132</v>
      </c>
      <c r="G31" s="126">
        <v>45600</v>
      </c>
      <c r="H31" s="56" t="s">
        <v>24</v>
      </c>
    </row>
    <row r="32" spans="1:9" ht="18" customHeight="1" thickBot="1">
      <c r="A32" s="26">
        <v>20</v>
      </c>
      <c r="B32" s="65" t="s">
        <v>90</v>
      </c>
      <c r="C32" s="65" t="s">
        <v>91</v>
      </c>
      <c r="D32" s="65">
        <v>31866</v>
      </c>
      <c r="E32" s="178" t="s">
        <v>51</v>
      </c>
      <c r="F32" s="179"/>
      <c r="G32" s="179"/>
      <c r="H32" s="180"/>
    </row>
    <row r="33" spans="1:8" ht="18" customHeight="1" thickBot="1">
      <c r="A33" s="26">
        <v>21</v>
      </c>
      <c r="B33" s="65" t="s">
        <v>78</v>
      </c>
      <c r="C33" s="65" t="s">
        <v>77</v>
      </c>
      <c r="D33" s="65">
        <v>31897</v>
      </c>
      <c r="E33" s="118" t="s">
        <v>52</v>
      </c>
      <c r="F33" s="135" t="s">
        <v>131</v>
      </c>
      <c r="G33" s="27">
        <v>4800</v>
      </c>
      <c r="H33" s="32" t="s">
        <v>24</v>
      </c>
    </row>
    <row r="34" spans="1:8" ht="18" customHeight="1" thickBot="1">
      <c r="A34" s="26">
        <v>22</v>
      </c>
      <c r="B34" s="65" t="s">
        <v>80</v>
      </c>
      <c r="C34" s="65" t="s">
        <v>81</v>
      </c>
      <c r="D34" s="65">
        <v>31884</v>
      </c>
      <c r="E34" s="72" t="s">
        <v>126</v>
      </c>
      <c r="F34" s="135" t="s">
        <v>134</v>
      </c>
      <c r="G34" s="27">
        <v>40000</v>
      </c>
      <c r="H34" s="32" t="s">
        <v>25</v>
      </c>
    </row>
    <row r="35" spans="1:8" s="19" customFormat="1" ht="22.5" customHeight="1">
      <c r="A35" s="73" t="s">
        <v>14</v>
      </c>
      <c r="B35" s="74"/>
      <c r="C35" s="75"/>
      <c r="D35" s="76"/>
      <c r="E35" s="77"/>
      <c r="F35" s="78"/>
      <c r="G35" s="79"/>
      <c r="H35" s="80"/>
    </row>
    <row r="36" spans="1:8" s="19" customFormat="1" ht="21.75" customHeight="1">
      <c r="A36" s="206" t="s">
        <v>69</v>
      </c>
      <c r="B36" s="207"/>
      <c r="C36" s="207"/>
      <c r="D36" s="207"/>
      <c r="E36" s="207"/>
      <c r="F36" s="207"/>
      <c r="G36" s="207"/>
      <c r="H36" s="208"/>
    </row>
    <row r="37" spans="1:8" s="19" customFormat="1" ht="15" customHeight="1">
      <c r="A37" s="38" t="s">
        <v>15</v>
      </c>
      <c r="B37" s="2"/>
      <c r="C37" s="2"/>
      <c r="D37" s="2"/>
      <c r="E37" s="37"/>
      <c r="F37" s="37"/>
      <c r="G37" s="37"/>
      <c r="H37" s="20"/>
    </row>
    <row r="38" spans="1:8" s="19" customFormat="1" ht="14.25" customHeight="1">
      <c r="A38" s="21" t="s">
        <v>16</v>
      </c>
      <c r="B38" s="15"/>
      <c r="C38" s="15"/>
      <c r="D38" s="15"/>
      <c r="E38" s="15"/>
      <c r="F38" s="37"/>
      <c r="G38" s="3"/>
      <c r="H38" s="22"/>
    </row>
    <row r="39" spans="1:8" ht="50.25" customHeight="1">
      <c r="A39" s="16"/>
      <c r="B39" s="209" t="s">
        <v>74</v>
      </c>
      <c r="C39" s="209"/>
      <c r="D39" s="209"/>
      <c r="E39" s="14"/>
      <c r="F39" s="209" t="s">
        <v>74</v>
      </c>
      <c r="G39" s="209"/>
      <c r="H39" s="17"/>
    </row>
    <row r="40" spans="1:8" s="36" customFormat="1" ht="15" customHeight="1">
      <c r="A40" s="38"/>
      <c r="B40" s="143" t="s">
        <v>75</v>
      </c>
      <c r="C40" s="143"/>
      <c r="D40" s="143"/>
      <c r="E40" s="43"/>
      <c r="F40" s="143" t="s">
        <v>7</v>
      </c>
      <c r="G40" s="143"/>
      <c r="H40" s="46"/>
    </row>
    <row r="41" spans="1:8" s="36" customFormat="1" ht="15" customHeight="1">
      <c r="A41" s="38"/>
      <c r="B41" s="142" t="s">
        <v>35</v>
      </c>
      <c r="C41" s="142"/>
      <c r="D41" s="142"/>
      <c r="E41" s="43"/>
      <c r="F41" s="143" t="s">
        <v>70</v>
      </c>
      <c r="G41" s="143"/>
      <c r="H41" s="46"/>
    </row>
    <row r="42" spans="1:8" s="36" customFormat="1" ht="16.5" customHeight="1" thickBot="1">
      <c r="A42" s="45"/>
      <c r="B42" s="152" t="s">
        <v>72</v>
      </c>
      <c r="C42" s="152"/>
      <c r="D42" s="152"/>
      <c r="E42" s="42"/>
      <c r="F42" s="150" t="s">
        <v>71</v>
      </c>
      <c r="G42" s="150"/>
      <c r="H42" s="47"/>
    </row>
  </sheetData>
  <mergeCells count="37">
    <mergeCell ref="E13:H13"/>
    <mergeCell ref="E12:H12"/>
    <mergeCell ref="D16:D25"/>
    <mergeCell ref="C16:C25"/>
    <mergeCell ref="B16:B25"/>
    <mergeCell ref="D28:D30"/>
    <mergeCell ref="C28:C30"/>
    <mergeCell ref="B28:B30"/>
    <mergeCell ref="A36:H36"/>
    <mergeCell ref="F41:G41"/>
    <mergeCell ref="B39:D39"/>
    <mergeCell ref="F39:G39"/>
    <mergeCell ref="F42:G42"/>
    <mergeCell ref="B41:D41"/>
    <mergeCell ref="B42:D42"/>
    <mergeCell ref="B40:D40"/>
    <mergeCell ref="F40:G40"/>
    <mergeCell ref="A9:C9"/>
    <mergeCell ref="D9:H9"/>
    <mergeCell ref="A10:H10"/>
    <mergeCell ref="A1:H1"/>
    <mergeCell ref="A2:H2"/>
    <mergeCell ref="A3:H4"/>
    <mergeCell ref="A5:C5"/>
    <mergeCell ref="D5:H5"/>
    <mergeCell ref="A6:C6"/>
    <mergeCell ref="D6:H6"/>
    <mergeCell ref="A7:C7"/>
    <mergeCell ref="D7:H7"/>
    <mergeCell ref="A8:C8"/>
    <mergeCell ref="D8:H8"/>
    <mergeCell ref="I28:I30"/>
    <mergeCell ref="H16:H25"/>
    <mergeCell ref="H28:H30"/>
    <mergeCell ref="E32:H32"/>
    <mergeCell ref="E14:H14"/>
    <mergeCell ref="E15:H15"/>
  </mergeCells>
  <hyperlinks>
    <hyperlink ref="C13" r:id="rId1" display="https://sei.ufmg.br/sei/controlador.php?acao=arvore_visualizar&amp;acao_origem=procedimento_visualizar&amp;id_procedimento=1202690&amp;infra_sistema=100000100&amp;infra_unidade_atual=110000705&amp;infra_hash=ab4ae5e5f0bbd5d8a89bf8324d70f13bd0fcaf5f3fc8a8a437e3c9be98e1bb88" xr:uid="{00000000-0004-0000-0100-000000000000}"/>
  </hyperlinks>
  <printOptions horizontalCentered="1" verticalCentered="1"/>
  <pageMargins left="0.31496062992125984" right="0.51181102362204722" top="0.35433070866141736" bottom="0.39370078740157483" header="0" footer="0"/>
  <pageSetup paperSize="9" scale="94" fitToHeight="0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2</vt:i4>
      </vt:variant>
    </vt:vector>
  </HeadingPairs>
  <TitlesOfParts>
    <vt:vector size="6" baseType="lpstr">
      <vt:lpstr>CONTRATOS FRMFA</vt:lpstr>
      <vt:lpstr>PESSOAL ENVOLVIDO FRFMA</vt:lpstr>
      <vt:lpstr>CONTRATOS FUNDEP</vt:lpstr>
      <vt:lpstr>PESSOAL ENVOLVIDO FUNDEP</vt:lpstr>
      <vt:lpstr>'CONTRATOS FUNDEP'!Titulos_de_impressao</vt:lpstr>
      <vt:lpstr>'PESSOAL ENVOLVIDO FUNDEP'!Titulos_de_impressao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Lisboa Souza da Silva</dc:creator>
  <cp:lastModifiedBy>Alexandre Naves Magalhaes</cp:lastModifiedBy>
  <cp:lastPrinted>2026-02-24T17:10:39Z</cp:lastPrinted>
  <dcterms:created xsi:type="dcterms:W3CDTF">2020-02-04T19:23:57Z</dcterms:created>
  <dcterms:modified xsi:type="dcterms:W3CDTF">2026-02-25T13:25:32Z</dcterms:modified>
</cp:coreProperties>
</file>